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'別紙様式2-2（４・５月分）'!$A$13:$AY$313</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<sst xmlns="http://schemas.openxmlformats.org/spreadsheetml/2006/main" xmlns:r="http://schemas.openxmlformats.org/officeDocument/2006/relationships" count="2399" uniqueCount="2399">
  <si>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</si>
  <si>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</si>
  <si>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</si>
  <si>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</si>
  <si>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</si>
  <si>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</si>
  <si>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</si>
  <si>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</si>
  <si>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</si>
  <si>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</si>
  <si>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</si>
  <si>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</si>
  <si>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</si>
  <si>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</si>
  <si>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</si>
  <si>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</si>
  <si>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</si>
  <si>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</si>
  <si>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</si>
  <si>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</si>
  <si>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</si>
  <si>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03-3571-XXXX</t>
  </si>
  <si>
    <t>千曲市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</si>
  <si>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</si>
  <si>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</si>
  <si>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</si>
  <si>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</si>
  <si>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</si>
  <si>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</si>
  <si>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</si>
  <si>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</si>
  <si>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</si>
  <si>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</si>
  <si>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</si>
  <si>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</si>
  <si>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</si>
  <si>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</si>
  <si>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</si>
  <si>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</si>
  <si>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</si>
  <si>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</si>
  <si>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</si>
  <si>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</si>
  <si>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</si>
  <si>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</si>
  <si>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</si>
  <si>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</si>
  <si>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</si>
  <si>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</si>
  <si>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</si>
  <si>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</si>
  <si>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</si>
  <si>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</si>
  <si>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</si>
  <si>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</si>
  <si>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</si>
  <si>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</si>
  <si>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</si>
  <si>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</si>
  <si>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</si>
  <si>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</si>
  <si>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</si>
  <si>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</si>
  <si>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</si>
  <si>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</si>
  <si>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</si>
  <si>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</si>
  <si>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</si>
  <si>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</si>
  <si>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</si>
  <si>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</si>
  <si>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</si>
  <si>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</si>
  <si>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</si>
  <si>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</si>
  <si>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</si>
  <si>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</si>
  <si>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</si>
  <si>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</si>
  <si>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</si>
  <si>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</si>
  <si>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</si>
  <si>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</si>
  <si>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</si>
  <si>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</si>
  <si>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</si>
  <si>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</si>
  <si>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</si>
  <si>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</si>
  <si>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</si>
  <si>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</si>
  <si>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</si>
  <si>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</si>
  <si>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</si>
  <si>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</si>
  <si>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</si>
  <si>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</si>
  <si>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</si>
  <si>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</si>
  <si>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</si>
  <si>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</si>
  <si>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</si>
  <si>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</si>
  <si>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</si>
  <si>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</si>
  <si>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</si>
  <si>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</si>
  <si>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</si>
  <si>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</si>
  <si>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</si>
  <si>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</si>
  <si>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</si>
  <si>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</si>
  <si>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</si>
  <si>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</si>
  <si>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</si>
  <si>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</si>
  <si>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</si>
  <si>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</si>
  <si>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</si>
  <si>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</si>
  <si>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</si>
  <si>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</si>
  <si>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</si>
  <si>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</si>
  <si>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</si>
  <si>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</si>
  <si>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</si>
  <si>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</si>
  <si>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</si>
  <si>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</si>
  <si>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</si>
  <si>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</si>
  <si>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</si>
  <si>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</si>
  <si>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</si>
  <si>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</si>
  <si>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</si>
  <si>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</si>
  <si>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</si>
  <si>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</si>
  <si>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</si>
  <si>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</si>
  <si>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</si>
  <si>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</si>
  <si>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</si>
  <si>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</si>
  <si>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</si>
  <si>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</si>
  <si>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</si>
  <si>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</si>
  <si>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</si>
  <si>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</si>
  <si>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</si>
  <si>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</si>
  <si>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</si>
  <si>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</si>
  <si>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</si>
  <si>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</si>
  <si>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</si>
  <si>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</si>
  <si>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</si>
  <si>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</si>
  <si>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</si>
  <si>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</si>
  <si>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</si>
  <si>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</si>
  <si>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</si>
  <si>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</si>
  <si>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</si>
  <si>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</si>
  <si>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</si>
  <si>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</si>
  <si>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</si>
  <si>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</si>
  <si>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</si>
  <si>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</si>
  <si>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</si>
  <si>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</si>
  <si>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</si>
  <si>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</si>
  <si>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</si>
  <si>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</si>
  <si>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</si>
  <si>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</si>
  <si>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</si>
  <si>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</si>
  <si>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</si>
  <si>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</si>
  <si>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</si>
  <si>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</si>
  <si>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</si>
  <si>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</si>
  <si>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</si>
  <si>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</si>
  <si>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</si>
  <si>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</si>
  <si>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</si>
  <si>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</si>
  <si>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</si>
  <si>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</si>
  <si>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</si>
  <si>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</si>
  <si>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</si>
  <si>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</si>
  <si>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</si>
  <si>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</si>
  <si>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</si>
  <si>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</si>
  <si>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</si>
  <si>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</si>
  <si>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</si>
  <si>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</si>
  <si>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</si>
  <si>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</si>
  <si>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</si>
  <si>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</si>
  <si>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</si>
  <si>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</si>
  <si>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</si>
  <si>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</si>
  <si>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</si>
  <si>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</si>
  <si>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</si>
  <si>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</si>
  <si>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</si>
  <si>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</si>
  <si>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</si>
  <si>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</si>
  <si>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</si>
  <si>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</si>
  <si>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</si>
  <si>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</si>
  <si>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</si>
  <si>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</si>
  <si>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</si>
  <si>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</si>
  <si>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</si>
  <si>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</si>
  <si>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</si>
  <si>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</si>
  <si>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</si>
  <si>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</si>
  <si>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</si>
  <si>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</si>
  <si>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</si>
  <si>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渡嘉敷村</t>
  </si>
  <si>
    <t>碧南市</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</si>
  <si>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</si>
  <si>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</si>
  <si>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</si>
  <si>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</si>
  <si>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</si>
  <si>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</si>
  <si>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</si>
  <si>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</si>
  <si>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</si>
  <si>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</si>
  <si>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</si>
  <si>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</si>
  <si>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</si>
  <si>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</si>
  <si>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</si>
  <si>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</si>
  <si>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</si>
  <si>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</si>
  <si>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</si>
  <si>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</si>
  <si>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</si>
  <si>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</si>
  <si>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</si>
  <si>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</si>
  <si>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</si>
  <si>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</si>
  <si>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</si>
  <si>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</si>
  <si>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</si>
  <si>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</si>
  <si>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</si>
  <si>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</si>
  <si>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</si>
  <si>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</si>
  <si>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</si>
  <si>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</si>
  <si>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</si>
  <si>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</si>
  <si>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</si>
  <si>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</si>
  <si>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</si>
  <si>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</si>
  <si>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</si>
  <si>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</si>
  <si>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</si>
  <si>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</si>
  <si>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</si>
  <si>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</si>
  <si>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</si>
  <si>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</si>
  <si>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</si>
  <si>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</si>
  <si>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</si>
  <si>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</si>
  <si>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五霞町</t>
  </si>
  <si>
    <t>具体的な仕組みの内容（該当するもの全てにチェック（✔）すること。）</t>
  </si>
  <si>
    <t>嬉野市</t>
  </si>
  <si>
    <t>みやま市</t>
  </si>
  <si>
    <t>新加算Ⅰ</t>
    <rPh sb="0" eb="3">
      <t>シンカサン</t>
    </rPh>
    <phoneticPr fontId="87"/>
  </si>
  <si>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</si>
  <si>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</si>
  <si>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</si>
  <si>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</si>
  <si>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</si>
  <si>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開成町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</si>
  <si>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</si>
  <si>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平成</t>
  </si>
  <si>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</si>
  <si>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</si>
  <si>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</si>
  <si>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</si>
  <si>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</si>
  <si>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</si>
  <si>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</si>
  <si>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</si>
  <si>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</si>
  <si>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</si>
  <si>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</si>
  <si>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</si>
  <si>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</si>
  <si>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</si>
  <si>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</si>
  <si>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</si>
  <si>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</si>
  <si>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</si>
  <si>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</si>
  <si>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</si>
  <si>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</si>
  <si>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</si>
  <si>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</si>
  <si>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</si>
  <si>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</si>
  <si>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</si>
  <si>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</si>
  <si>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</si>
  <si>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</si>
  <si>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</si>
  <si>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</si>
  <si>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</si>
  <si>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</si>
  <si>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</si>
  <si>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</si>
  <si>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</si>
  <si>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</si>
  <si>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</si>
  <si>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</si>
  <si>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</si>
  <si>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</si>
  <si>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</si>
  <si>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</si>
  <si>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</si>
  <si>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</si>
  <si>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</si>
  <si>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</si>
  <si>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</si>
  <si>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</si>
  <si>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</si>
  <si>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</si>
  <si>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</si>
  <si>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</si>
  <si>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</si>
  <si>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</si>
  <si>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</si>
  <si>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</si>
  <si>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</si>
  <si>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</si>
  <si>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</si>
  <si>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</si>
  <si>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</si>
  <si>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</si>
  <si>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</si>
  <si>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</si>
  <si>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</si>
  <si>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</si>
  <si>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</si>
  <si>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</si>
  <si>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</si>
  <si>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</si>
  <si>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福崎町</t>
  </si>
  <si>
    <t>京田辺市</t>
  </si>
  <si>
    <t>練馬区</t>
    <rPh sb="0" eb="3">
      <t>ネリマク</t>
    </rPh>
    <phoneticPr fontId="86"/>
  </si>
  <si>
    <t>三田市</t>
  </si>
  <si>
    <t>両立支援・多様な働き方の推進</t>
  </si>
  <si>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</si>
  <si>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</si>
  <si>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</si>
  <si>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</si>
  <si>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</si>
  <si>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</si>
  <si>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</si>
  <si>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</si>
  <si>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</si>
  <si>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</si>
  <si>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t>赤平市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</si>
  <si>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</si>
  <si>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</si>
  <si>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</si>
  <si>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</si>
  <si>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</si>
  <si>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</si>
  <si>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</si>
  <si>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</si>
  <si>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</si>
  <si>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</si>
  <si>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</si>
  <si>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</si>
  <si>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</si>
  <si>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</si>
  <si>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</si>
  <si>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</si>
  <si>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</si>
  <si>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</si>
  <si>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</si>
  <si>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</si>
  <si>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</si>
  <si>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</si>
  <si>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</si>
  <si>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</si>
  <si>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</si>
  <si>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</si>
  <si>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</si>
  <si>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</si>
  <si>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</si>
  <si>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</si>
  <si>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</si>
  <si>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</si>
  <si>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</si>
  <si>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</si>
  <si>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○○ケアサービス</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</si>
  <si>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</si>
  <si>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</si>
  <si>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</si>
  <si>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</si>
  <si>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</si>
  <si>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</si>
  <si>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</si>
  <si>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</si>
  <si>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</si>
  <si>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</si>
  <si>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</si>
  <si>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</si>
  <si>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</si>
  <si>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</si>
  <si>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</si>
  <si>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</si>
  <si>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</si>
  <si>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</si>
  <si>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</si>
  <si>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</si>
  <si>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</si>
  <si>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</si>
  <si>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</si>
  <si>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</si>
  <si>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</si>
  <si>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</si>
  <si>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</si>
  <si>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</si>
  <si>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</si>
  <si>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</si>
  <si>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</si>
  <si>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</si>
  <si>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</si>
  <si>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</si>
  <si>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</si>
  <si>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</si>
  <si>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</si>
  <si>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</si>
  <si>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</si>
  <si>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</si>
  <si>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</si>
  <si>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</si>
  <si>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</si>
  <si>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</si>
  <si>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</si>
  <si>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</si>
  <si>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</si>
  <si>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</si>
  <si>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</si>
  <si>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</si>
  <si>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</si>
  <si>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</si>
  <si>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</si>
  <si>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</si>
  <si>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</si>
  <si>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</si>
  <si>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</si>
  <si>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</si>
  <si>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</si>
  <si>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</si>
  <si>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</si>
  <si>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</si>
  <si>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</si>
  <si>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佐那河内村</t>
  </si>
  <si>
    <t>○</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</si>
  <si>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</si>
  <si>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</si>
  <si>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</si>
  <si>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</si>
  <si>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</si>
  <si>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</si>
  <si>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</si>
  <si>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</si>
  <si>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</si>
  <si>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</si>
  <si>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</si>
  <si>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</si>
  <si>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八代市</t>
  </si>
  <si>
    <t>東京都</t>
    <rPh sb="0" eb="3">
      <t>トウキョウト</t>
    </rPh>
    <phoneticPr fontId="21"/>
  </si>
  <si>
    <t>苫前町</t>
  </si>
  <si>
    <t>佐伯市</t>
  </si>
  <si>
    <t>枚方市</t>
  </si>
  <si>
    <t>１単位あたりの
単価（地域単価）[円]</t>
    <rPh sb="1" eb="3">
      <t>タンイ</t>
    </rPh>
    <rPh sb="8" eb="10">
      <t>タンカ</t>
    </rPh>
    <rPh sb="11" eb="13">
      <t>チイキ</t>
    </rPh>
    <rPh sb="13" eb="15">
      <t>タンカ</t>
    </rPh>
    <rPh sb="17" eb="18">
      <t>エン</t>
    </rPh>
    <phoneticPr fontId="21"/>
  </si>
  <si>
    <t>久喜市</t>
  </si>
  <si>
    <t>加西市</t>
  </si>
  <si>
    <t>東京都</t>
    <rPh sb="0" eb="2">
      <t>トウキョウ</t>
    </rPh>
    <rPh sb="2" eb="3">
      <t>ト</t>
    </rPh>
    <phoneticPr fontId="21"/>
  </si>
  <si>
    <t>千葉県</t>
    <rPh sb="0" eb="3">
      <t>チバケン</t>
    </rPh>
    <phoneticPr fontId="21"/>
  </si>
  <si>
    <t>特定加算</t>
    <rPh sb="0" eb="2">
      <t>トクテイ</t>
    </rPh>
    <rPh sb="2" eb="4">
      <t>カサン</t>
    </rPh>
    <phoneticPr fontId="21"/>
  </si>
  <si>
    <t>阪南市</t>
  </si>
  <si>
    <t>留萌市</t>
  </si>
  <si>
    <t>鹿児島市</t>
  </si>
  <si>
    <t>柏市</t>
  </si>
  <si>
    <t>蒲郡市</t>
  </si>
  <si>
    <t>千代田区・中央区・港区</t>
    <rPh sb="0" eb="4">
      <t>チヨダク</t>
    </rPh>
    <rPh sb="5" eb="8">
      <t>チュウオウク</t>
    </rPh>
    <rPh sb="9" eb="11">
      <t>ミナトク</t>
    </rPh>
    <phoneticPr fontId="21"/>
  </si>
  <si>
    <t>（５）</t>
  </si>
  <si>
    <t>赤穂市</t>
  </si>
  <si>
    <t>○○市</t>
    <rPh sb="2" eb="3">
      <t>シ</t>
    </rPh>
    <phoneticPr fontId="21"/>
  </si>
  <si>
    <t>江津市</t>
  </si>
  <si>
    <t>日高村</t>
  </si>
  <si>
    <t>○○ビル 18F</t>
  </si>
  <si>
    <t>富士見町</t>
  </si>
  <si>
    <t>ベア加算なし</t>
    <rPh sb="2" eb="4">
      <t>カサン</t>
    </rPh>
    <phoneticPr fontId="21"/>
  </si>
  <si>
    <t>滑川市</t>
  </si>
  <si>
    <t>滝川市</t>
  </si>
  <si>
    <t>朝来市</t>
  </si>
  <si>
    <t>代表取締役</t>
    <rPh sb="0" eb="2">
      <t>ダイヒョウ</t>
    </rPh>
    <rPh sb="2" eb="5">
      <t>トリシマリヤク</t>
    </rPh>
    <phoneticPr fontId="21"/>
  </si>
  <si>
    <t>七ヶ宿町</t>
  </si>
  <si>
    <t>鞍手町</t>
  </si>
  <si>
    <t>伊勢原市</t>
  </si>
  <si>
    <t>三宅村</t>
  </si>
  <si>
    <t>野迫川村</t>
  </si>
  <si>
    <t>厚労 花子</t>
    <rPh sb="0" eb="2">
      <t>コウロウ</t>
    </rPh>
    <rPh sb="3" eb="5">
      <t>ハナコ</t>
    </rPh>
    <phoneticPr fontId="21"/>
  </si>
  <si>
    <t>コウロウ タロウ</t>
  </si>
  <si>
    <t>津野町</t>
  </si>
  <si>
    <t>厚労 太郎</t>
    <rPh sb="0" eb="2">
      <t>コウロウ</t>
    </rPh>
    <rPh sb="3" eb="5">
      <t>タロウ</t>
    </rPh>
    <phoneticPr fontId="21"/>
  </si>
  <si>
    <t>平川市</t>
  </si>
  <si>
    <t>弘前市</t>
  </si>
  <si>
    <t>神埼市</t>
  </si>
  <si>
    <t>田上町</t>
  </si>
  <si>
    <t>三次市</t>
  </si>
  <si>
    <t>aaa@aaa.aa.jp</t>
  </si>
  <si>
    <t>伊佐市</t>
  </si>
  <si>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</si>
  <si>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</si>
  <si>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</si>
  <si>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</si>
  <si>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</si>
  <si>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</si>
  <si>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</si>
  <si>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</si>
  <si>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</si>
  <si>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朝倉市</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</si>
  <si>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</si>
  <si>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</si>
  <si>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</si>
  <si>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</si>
  <si>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</si>
  <si>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</si>
  <si>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</si>
  <si>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</si>
  <si>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</si>
  <si>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</si>
  <si>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</si>
  <si>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</si>
  <si>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</si>
  <si>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</si>
  <si>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</si>
  <si>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</si>
  <si>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</si>
  <si>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</si>
  <si>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</si>
  <si>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</si>
  <si>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</si>
  <si>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</si>
  <si>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</si>
  <si>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</si>
  <si>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</si>
  <si>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</si>
  <si>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</si>
  <si>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</si>
  <si>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</si>
  <si>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</si>
  <si>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</si>
  <si>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</si>
  <si>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</si>
  <si>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柏原市</t>
  </si>
  <si>
    <t>水戸市</t>
  </si>
  <si>
    <t>介護職員等ベースアップ等支援加算</t>
    <rPh sb="0" eb="2">
      <t>カイゴ</t>
    </rPh>
    <rPh sb="2" eb="4">
      <t>ショクイン</t>
    </rPh>
    <rPh sb="4" eb="5">
      <t>トウ</t>
    </rPh>
    <rPh sb="11" eb="12">
      <t>トウ</t>
    </rPh>
    <rPh sb="12" eb="16">
      <t>シエンカサン</t>
    </rPh>
    <phoneticPr fontId="21"/>
  </si>
  <si>
    <t>刈谷市</t>
  </si>
  <si>
    <t>筑西市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</si>
  <si>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</si>
  <si>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</si>
  <si>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</si>
  <si>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</si>
  <si>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</si>
  <si>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</si>
  <si>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</si>
  <si>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</si>
  <si>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</si>
  <si>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</si>
  <si>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</si>
  <si>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</si>
  <si>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</si>
  <si>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</si>
  <si>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</si>
  <si>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</si>
  <si>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</si>
  <si>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</si>
  <si>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</si>
  <si>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</si>
  <si>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</si>
  <si>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</si>
  <si>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</si>
  <si>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</si>
  <si>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</si>
  <si>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</si>
  <si>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</si>
  <si>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</si>
  <si>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</si>
  <si>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</si>
  <si>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</si>
  <si>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</si>
  <si>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</si>
  <si>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</si>
  <si>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</si>
  <si>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</si>
  <si>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</si>
  <si>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</si>
  <si>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</si>
  <si>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</si>
  <si>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</si>
  <si>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</si>
  <si>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</si>
  <si>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</si>
  <si>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</si>
  <si>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</si>
  <si>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</si>
  <si>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</si>
  <si>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</si>
  <si>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</si>
  <si>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</si>
  <si>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</si>
  <si>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</si>
  <si>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</si>
  <si>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</si>
  <si>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</si>
  <si>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</si>
  <si>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</si>
  <si>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</si>
  <si>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</si>
  <si>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</si>
  <si>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</si>
  <si>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</si>
  <si>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</si>
  <si>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</si>
  <si>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</si>
  <si>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</si>
  <si>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</si>
  <si>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</si>
  <si>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</si>
  <si>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</si>
  <si>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</si>
  <si>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</si>
  <si>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</si>
  <si>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</si>
  <si>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</si>
  <si>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</si>
  <si>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</si>
  <si>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</si>
  <si>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</si>
  <si>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</si>
  <si>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</si>
  <si>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</si>
  <si>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</si>
  <si>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</si>
  <si>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</si>
  <si>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</si>
  <si>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</si>
  <si>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</si>
  <si>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</si>
  <si>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</si>
  <si>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</si>
  <si>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</si>
  <si>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</si>
  <si>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</si>
  <si>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</si>
  <si>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</si>
  <si>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</si>
  <si>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</si>
  <si>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</si>
  <si>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</si>
  <si>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</si>
  <si>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</si>
  <si>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</si>
  <si>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</si>
  <si>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</si>
  <si>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</si>
  <si>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</si>
  <si>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</si>
  <si>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</si>
  <si>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</si>
  <si>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</si>
  <si>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</si>
  <si>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</si>
  <si>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</si>
  <si>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</si>
  <si>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</si>
  <si>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</si>
  <si>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</si>
  <si>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</si>
  <si>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</si>
  <si>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</si>
  <si>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</si>
  <si>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</si>
  <si>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</si>
  <si>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</si>
  <si>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</si>
  <si>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</si>
  <si>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</si>
  <si>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</si>
  <si>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</si>
  <si>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</si>
  <si>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</si>
  <si>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</si>
  <si>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</si>
  <si>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</si>
  <si>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</si>
  <si>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</si>
  <si>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</si>
  <si>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</si>
  <si>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</si>
  <si>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</si>
  <si>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</si>
  <si>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</si>
  <si>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</si>
  <si>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</si>
  <si>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</si>
  <si>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</si>
  <si>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</si>
  <si>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</si>
  <si>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</si>
  <si>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</si>
  <si>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</si>
  <si>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</si>
  <si>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</si>
  <si>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</si>
  <si>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</si>
  <si>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</si>
  <si>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</si>
  <si>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</si>
  <si>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</si>
  <si>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</si>
  <si>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</si>
  <si>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</si>
  <si>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</si>
  <si>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</si>
  <si>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</si>
  <si>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</si>
  <si>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</si>
  <si>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</si>
  <si>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</si>
  <si>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</si>
  <si>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</si>
  <si>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</si>
  <si>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</si>
  <si>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</si>
  <si>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</si>
  <si>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</si>
  <si>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</si>
  <si>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</si>
  <si>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</si>
  <si>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</si>
  <si>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</si>
  <si>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</si>
  <si>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</si>
  <si>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</si>
  <si>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</si>
  <si>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</si>
  <si>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</si>
  <si>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</si>
  <si>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</si>
  <si>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</si>
  <si>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</si>
  <si>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</si>
  <si>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</si>
  <si>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</si>
  <si>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</si>
  <si>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</si>
  <si>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</si>
  <si>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</si>
  <si>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</si>
  <si>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</si>
  <si>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</si>
  <si>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</si>
  <si>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</si>
  <si>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</si>
  <si>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</si>
  <si>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</si>
  <si>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</si>
  <si>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</si>
  <si>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</si>
  <si>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</si>
  <si>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</si>
  <si>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</si>
  <si>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</si>
  <si>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</si>
  <si>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</si>
  <si>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</si>
  <si>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</si>
  <si>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</si>
  <si>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</si>
  <si>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</si>
  <si>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</si>
  <si>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</si>
  <si>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</si>
  <si>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</si>
  <si>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</si>
  <si>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</si>
  <si>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</si>
  <si>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</si>
  <si>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</si>
  <si>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</si>
  <si>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</si>
  <si>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</si>
  <si>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</si>
  <si>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</si>
  <si>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</si>
  <si>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</si>
  <si>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</si>
  <si>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</si>
  <si>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</si>
  <si>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</si>
  <si>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</si>
  <si>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</si>
  <si>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</si>
  <si>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</si>
  <si>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</si>
  <si>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</si>
  <si>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</si>
  <si>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奄美市</t>
  </si>
  <si>
    <t>串本町</t>
  </si>
  <si>
    <t>南さつま市</t>
  </si>
  <si>
    <t>曽於市</t>
  </si>
  <si>
    <t>日置市</t>
  </si>
  <si>
    <t>上北山村</t>
  </si>
  <si>
    <t>西之表市</t>
  </si>
  <si>
    <t>枕崎市</t>
  </si>
  <si>
    <t>泉南市</t>
  </si>
  <si>
    <t>鹿屋市</t>
  </si>
  <si>
    <t>有田町</t>
  </si>
  <si>
    <t>あきる野市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</si>
  <si>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</si>
  <si>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</si>
  <si>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</si>
  <si>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</si>
  <si>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</si>
  <si>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</si>
  <si>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</si>
  <si>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</si>
  <si>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</si>
  <si>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</si>
  <si>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</si>
  <si>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</si>
  <si>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</si>
  <si>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</si>
  <si>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</si>
  <si>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</si>
  <si>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</si>
  <si>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</si>
  <si>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</si>
  <si>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</si>
  <si>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</si>
  <si>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</si>
  <si>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</si>
  <si>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</si>
  <si>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</si>
  <si>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</si>
  <si>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</si>
  <si>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</si>
  <si>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</si>
  <si>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箱根町</t>
  </si>
  <si>
    <t>美唄市</t>
  </si>
  <si>
    <t>まんのう町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</si>
  <si>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</si>
  <si>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</si>
  <si>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</si>
  <si>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</si>
  <si>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</si>
  <si>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</si>
  <si>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</si>
  <si>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</si>
  <si>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</si>
  <si>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</si>
  <si>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</si>
  <si>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</si>
  <si>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</si>
  <si>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21"/>
  </si>
  <si>
    <t>豊後高田市</t>
  </si>
  <si>
    <t>竹田市</t>
  </si>
  <si>
    <t>新郷村</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</si>
  <si>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</si>
  <si>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</si>
  <si>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</si>
  <si>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</si>
  <si>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</si>
  <si>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</si>
  <si>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</si>
  <si>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</si>
  <si>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</si>
  <si>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</si>
  <si>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</si>
  <si>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</si>
  <si>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</si>
  <si>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</si>
  <si>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</si>
  <si>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</si>
  <si>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</si>
  <si>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</si>
  <si>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</si>
  <si>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</si>
  <si>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高森町</t>
  </si>
  <si>
    <t>朝日町</t>
  </si>
  <si>
    <t>氷川町</t>
  </si>
  <si>
    <t>須恵町</t>
  </si>
  <si>
    <t>館山市</t>
  </si>
  <si>
    <t>村山市</t>
  </si>
  <si>
    <t>西宮市</t>
  </si>
  <si>
    <t>御船町</t>
  </si>
  <si>
    <t>境港市</t>
  </si>
  <si>
    <t>南阿蘇村</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</si>
  <si>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</si>
  <si>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</si>
  <si>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</si>
  <si>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</si>
  <si>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</si>
  <si>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</si>
  <si>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</si>
  <si>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</si>
  <si>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</si>
  <si>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</si>
  <si>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</si>
  <si>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</si>
  <si>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</si>
  <si>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</si>
  <si>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</si>
  <si>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</si>
  <si>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</si>
  <si>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</si>
  <si>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</si>
  <si>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</si>
  <si>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</si>
  <si>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</si>
  <si>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</si>
  <si>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</si>
  <si>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</si>
  <si>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</si>
  <si>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</si>
  <si>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</si>
  <si>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</si>
  <si>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</si>
  <si>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</si>
  <si>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</si>
  <si>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</si>
  <si>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</si>
  <si>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</si>
  <si>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</si>
  <si>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</si>
  <si>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</si>
  <si>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</si>
  <si>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</si>
  <si>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</si>
  <si>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</si>
  <si>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</si>
  <si>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</si>
  <si>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</si>
  <si>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</si>
  <si>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</si>
  <si>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</si>
  <si>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</si>
  <si>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</si>
  <si>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</si>
  <si>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</si>
  <si>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</si>
  <si>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</si>
  <si>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</si>
  <si>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</si>
  <si>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</si>
  <si>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</si>
  <si>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</si>
  <si>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</si>
  <si>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</si>
  <si>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</si>
  <si>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</si>
  <si>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</si>
  <si>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</si>
  <si>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</si>
  <si>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</si>
  <si>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</si>
  <si>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</si>
  <si>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</si>
  <si>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</si>
  <si>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</si>
  <si>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</si>
  <si>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</si>
  <si>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</si>
  <si>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</si>
  <si>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</si>
  <si>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岡垣町</t>
  </si>
  <si>
    <t>新加算Ⅲ</t>
    <rPh sb="0" eb="3">
      <t>シンカサン</t>
    </rPh>
    <phoneticPr fontId="21"/>
  </si>
  <si>
    <t>芦屋町</t>
  </si>
  <si>
    <t>久山町</t>
  </si>
  <si>
    <t>各務原市</t>
  </si>
  <si>
    <t>新宮町</t>
  </si>
  <si>
    <t>志免町</t>
  </si>
  <si>
    <t>泉佐野市</t>
  </si>
  <si>
    <t>川上村</t>
  </si>
  <si>
    <t>篠栗町</t>
  </si>
  <si>
    <t>邑楽町</t>
  </si>
  <si>
    <t>宇美町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</si>
  <si>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</si>
  <si>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</si>
  <si>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</si>
  <si>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</si>
  <si>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</si>
  <si>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</si>
  <si>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</si>
  <si>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</si>
  <si>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</si>
  <si>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</si>
  <si>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</si>
  <si>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</si>
  <si>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</si>
  <si>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</si>
  <si>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</si>
  <si>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</si>
  <si>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</si>
  <si>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</si>
  <si>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</si>
  <si>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</si>
  <si>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</si>
  <si>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</si>
  <si>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</si>
  <si>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</si>
  <si>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</si>
  <si>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</si>
  <si>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</si>
  <si>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</si>
  <si>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</si>
  <si>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</si>
  <si>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</si>
  <si>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</si>
  <si>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</si>
  <si>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</si>
  <si>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</si>
  <si>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</si>
  <si>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</si>
  <si>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</si>
  <si>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</si>
  <si>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</si>
  <si>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</si>
  <si>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</si>
  <si>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</si>
  <si>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</si>
  <si>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</si>
  <si>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</si>
  <si>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</si>
  <si>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</si>
  <si>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</si>
  <si>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</si>
  <si>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</si>
  <si>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</si>
  <si>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</si>
  <si>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</si>
  <si>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</si>
  <si>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</si>
  <si>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</si>
  <si>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</si>
  <si>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</si>
  <si>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</si>
  <si>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</si>
  <si>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</si>
  <si>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</si>
  <si>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</si>
  <si>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</si>
  <si>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</si>
  <si>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</si>
  <si>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</si>
  <si>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</si>
  <si>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</si>
  <si>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</si>
  <si>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田布施町</t>
  </si>
  <si>
    <t>宿毛市</t>
  </si>
  <si>
    <t>江南市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</si>
  <si>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</si>
  <si>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</si>
  <si>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</si>
  <si>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</si>
  <si>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</si>
  <si>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</si>
  <si>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</si>
  <si>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</si>
  <si>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</si>
  <si>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</si>
  <si>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</si>
  <si>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</si>
  <si>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</si>
  <si>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</si>
  <si>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</si>
  <si>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</si>
  <si>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</si>
  <si>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</si>
  <si>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</si>
  <si>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</si>
  <si>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</si>
  <si>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</si>
  <si>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</si>
  <si>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</si>
  <si>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</si>
  <si>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</si>
  <si>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</si>
  <si>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</si>
  <si>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</si>
  <si>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</si>
  <si>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</si>
  <si>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</si>
  <si>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</si>
  <si>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</si>
  <si>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</si>
  <si>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</si>
  <si>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</si>
  <si>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</si>
  <si>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</si>
  <si>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</si>
  <si>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</si>
  <si>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</si>
  <si>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</si>
  <si>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</si>
  <si>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</si>
  <si>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</si>
  <si>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</si>
  <si>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</si>
  <si>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</si>
  <si>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</si>
  <si>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</si>
  <si>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</si>
  <si>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</si>
  <si>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</si>
  <si>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</si>
  <si>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</si>
  <si>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</si>
  <si>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</si>
  <si>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</si>
  <si>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</si>
  <si>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</si>
  <si>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杉並区</t>
    <rPh sb="0" eb="3">
      <t>スギナミク</t>
    </rPh>
    <phoneticPr fontId="86"/>
  </si>
  <si>
    <t>東みよし町</t>
  </si>
  <si>
    <t>北海道</t>
  </si>
  <si>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</si>
  <si>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</si>
  <si>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</si>
  <si>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</si>
  <si>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</si>
  <si>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</si>
  <si>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</si>
  <si>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</si>
  <si>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</si>
  <si>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</si>
  <si>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</si>
  <si>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</si>
  <si>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</si>
  <si>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</si>
  <si>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</si>
  <si>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</si>
  <si>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</si>
  <si>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</si>
  <si>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</si>
  <si>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</si>
  <si>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</si>
  <si>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</si>
  <si>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</si>
  <si>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</si>
  <si>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</si>
  <si>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</si>
  <si>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</si>
  <si>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</si>
  <si>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</si>
  <si>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</si>
  <si>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</si>
  <si>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</si>
  <si>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</si>
  <si>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</si>
  <si>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</si>
  <si>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</si>
  <si>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</si>
  <si>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</si>
  <si>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</si>
  <si>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</si>
  <si>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</si>
  <si>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</si>
  <si>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</si>
  <si>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</si>
  <si>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</si>
  <si>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</si>
  <si>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</si>
  <si>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</si>
  <si>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</si>
  <si>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</si>
  <si>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</si>
  <si>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</si>
  <si>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</si>
  <si>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</si>
  <si>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</si>
  <si>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</si>
  <si>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</si>
  <si>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</si>
  <si>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</si>
  <si>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</si>
  <si>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</si>
  <si>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</si>
  <si>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</si>
  <si>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</si>
  <si>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</si>
  <si>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</si>
  <si>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</si>
  <si>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</si>
  <si>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</si>
  <si>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</si>
  <si>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</si>
  <si>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</si>
  <si>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</si>
  <si>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</si>
  <si>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</si>
  <si>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</si>
  <si>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</si>
  <si>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</si>
  <si>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</si>
  <si>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</si>
  <si>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</si>
  <si>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</si>
  <si>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</si>
  <si>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</si>
  <si>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</si>
  <si>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</si>
  <si>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</si>
  <si>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</si>
  <si>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</si>
  <si>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</si>
  <si>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</si>
  <si>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矢掛町</t>
  </si>
  <si>
    <t>西尾市</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</si>
  <si>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</si>
  <si>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</si>
  <si>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</si>
  <si>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</si>
  <si>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</si>
  <si>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</si>
  <si>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</si>
  <si>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</si>
  <si>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</si>
  <si>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</si>
  <si>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</si>
  <si>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</si>
  <si>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</si>
  <si>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</si>
  <si>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</si>
  <si>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</si>
  <si>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</si>
  <si>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</si>
  <si>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</si>
  <si>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</si>
  <si>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</si>
  <si>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</si>
  <si>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</si>
  <si>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</si>
  <si>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</si>
  <si>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</si>
  <si>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</si>
  <si>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</si>
  <si>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</si>
  <si>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</si>
  <si>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</si>
  <si>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</si>
  <si>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</si>
  <si>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</si>
  <si>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</si>
  <si>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</si>
  <si>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</si>
  <si>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</si>
  <si>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</si>
  <si>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</si>
  <si>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</si>
  <si>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</si>
  <si>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</si>
  <si>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</si>
  <si>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</si>
  <si>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</si>
  <si>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</si>
  <si>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</si>
  <si>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</si>
  <si>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</si>
  <si>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</si>
  <si>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</si>
  <si>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</si>
  <si>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</si>
  <si>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</si>
  <si>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</si>
  <si>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</si>
  <si>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</si>
  <si>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</si>
  <si>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</si>
  <si>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</si>
  <si>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</si>
  <si>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</si>
  <si>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</si>
  <si>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</si>
  <si>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</si>
  <si>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</si>
  <si>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</si>
  <si>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</si>
  <si>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</si>
  <si>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</si>
  <si>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</si>
  <si>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</si>
  <si>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</si>
  <si>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</si>
  <si>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</si>
  <si>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</si>
  <si>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</si>
  <si>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</si>
  <si>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</si>
  <si>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</si>
  <si>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</si>
  <si>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</si>
  <si>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</si>
  <si>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</si>
  <si>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</si>
  <si>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</si>
  <si>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</si>
  <si>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</si>
  <si>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</si>
  <si>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</si>
  <si>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</si>
  <si>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</si>
  <si>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</si>
  <si>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</si>
  <si>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</si>
  <si>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</si>
  <si>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</si>
  <si>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</si>
  <si>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</si>
  <si>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</si>
  <si>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</si>
  <si>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</si>
  <si>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</si>
  <si>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</si>
  <si>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</si>
  <si>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</si>
  <si>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</si>
  <si>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</si>
  <si>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</si>
  <si>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</si>
  <si>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</si>
  <si>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</si>
  <si>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</si>
  <si>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</si>
  <si>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</si>
  <si>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</si>
  <si>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</si>
  <si>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</si>
  <si>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</si>
  <si>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</si>
  <si>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</si>
  <si>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</si>
  <si>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</si>
  <si>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</si>
  <si>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</si>
  <si>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</si>
  <si>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</si>
  <si>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</si>
  <si>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</si>
  <si>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</si>
  <si>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</si>
  <si>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</si>
  <si>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南あわじ市</t>
  </si>
  <si>
    <t>白井市</t>
  </si>
  <si>
    <t>知多市</t>
  </si>
  <si>
    <t>丹波篠山市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</si>
  <si>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</si>
  <si>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</si>
  <si>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</si>
  <si>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</si>
  <si>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</si>
  <si>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</si>
  <si>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</si>
  <si>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</si>
  <si>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</si>
  <si>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</si>
  <si>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</si>
  <si>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</si>
  <si>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</si>
  <si>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</si>
  <si>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</si>
  <si>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</si>
  <si>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</si>
  <si>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</si>
  <si>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</si>
  <si>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</si>
  <si>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</si>
  <si>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</si>
  <si>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</si>
  <si>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</si>
  <si>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</si>
  <si>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</si>
  <si>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</si>
  <si>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</si>
  <si>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</si>
  <si>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</si>
  <si>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</si>
  <si>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</si>
  <si>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</si>
  <si>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</si>
  <si>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</si>
  <si>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</si>
  <si>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</si>
  <si>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</si>
  <si>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</si>
  <si>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</si>
  <si>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</si>
  <si>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</si>
  <si>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</si>
  <si>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</si>
  <si>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</si>
  <si>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</si>
  <si>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</si>
  <si>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</si>
  <si>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</si>
  <si>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</si>
  <si>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</si>
  <si>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</si>
  <si>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</si>
  <si>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</si>
  <si>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</si>
  <si>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</si>
  <si>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</si>
  <si>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</si>
  <si>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</si>
  <si>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</si>
  <si>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</si>
  <si>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</si>
  <si>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</si>
  <si>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</si>
  <si>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</si>
  <si>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</si>
  <si>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</si>
  <si>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</si>
  <si>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</si>
  <si>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</si>
  <si>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</si>
  <si>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</si>
  <si>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</si>
  <si>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</si>
  <si>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</si>
  <si>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</si>
  <si>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</si>
  <si>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</si>
  <si>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</si>
  <si>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</si>
  <si>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</si>
  <si>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</si>
  <si>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</si>
  <si>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</si>
  <si>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</si>
  <si>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</si>
  <si>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</si>
  <si>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</si>
  <si>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</si>
  <si>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</si>
  <si>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</si>
  <si>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</si>
  <si>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</si>
  <si>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</si>
  <si>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</si>
  <si>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</si>
  <si>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</si>
  <si>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</si>
  <si>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</si>
  <si>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</si>
  <si>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</si>
  <si>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</si>
  <si>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</si>
  <si>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</si>
  <si>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</si>
  <si>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</si>
  <si>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</si>
  <si>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</si>
  <si>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</si>
  <si>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</si>
  <si>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</si>
  <si>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</si>
  <si>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</si>
  <si>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</si>
  <si>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</si>
  <si>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</si>
  <si>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</si>
  <si>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</si>
  <si>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</si>
  <si>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</si>
  <si>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</si>
  <si>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知立市</t>
  </si>
  <si>
    <t>大府市</t>
  </si>
  <si>
    <t>小牧市</t>
  </si>
  <si>
    <t>小野町</t>
  </si>
  <si>
    <t>柳津町</t>
  </si>
  <si>
    <t>常滑市</t>
  </si>
  <si>
    <t>犬山市</t>
  </si>
  <si>
    <t>福岡市</t>
    <rPh sb="0" eb="3">
      <t>フクオカシ</t>
    </rPh>
    <phoneticPr fontId="86"/>
  </si>
  <si>
    <t>安城市</t>
  </si>
  <si>
    <t>大空町</t>
  </si>
  <si>
    <t>豊田市</t>
  </si>
  <si>
    <t>津島市</t>
  </si>
  <si>
    <t>豊川市</t>
  </si>
  <si>
    <t>高山市</t>
  </si>
  <si>
    <t>「区分変更後の算定予定」
（別紙2-3へ転記）</t>
    <rPh sb="14" eb="16">
      <t>ベッシ</t>
    </rPh>
    <rPh sb="20" eb="22">
      <t>テンキ</t>
    </rPh>
    <phoneticPr fontId="21"/>
  </si>
  <si>
    <t>春日井市</t>
  </si>
  <si>
    <t>松戸市</t>
  </si>
  <si>
    <t>中央区</t>
    <rPh sb="0" eb="2">
      <t>チュウオウ</t>
    </rPh>
    <rPh sb="2" eb="3">
      <t>ク</t>
    </rPh>
    <phoneticPr fontId="21"/>
  </si>
  <si>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</si>
  <si>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</si>
  <si>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</si>
  <si>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</si>
  <si>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</si>
  <si>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</si>
  <si>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</si>
  <si>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</si>
  <si>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</si>
  <si>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</si>
  <si>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</si>
  <si>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</si>
  <si>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</si>
  <si>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</si>
  <si>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</si>
  <si>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</si>
  <si>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</si>
  <si>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</si>
  <si>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</si>
  <si>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</si>
  <si>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</si>
  <si>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</si>
  <si>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</si>
  <si>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</si>
  <si>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</si>
  <si>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</si>
  <si>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</si>
  <si>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</si>
  <si>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</si>
  <si>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</si>
  <si>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</si>
  <si>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</si>
  <si>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</si>
  <si>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</si>
  <si>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</si>
  <si>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</si>
  <si>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</si>
  <si>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</si>
  <si>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</si>
  <si>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</si>
  <si>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</si>
  <si>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</si>
  <si>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</si>
  <si>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</si>
  <si>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</si>
  <si>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</si>
  <si>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</si>
  <si>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</si>
  <si>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</si>
  <si>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</si>
  <si>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</si>
  <si>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</si>
  <si>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</si>
  <si>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</si>
  <si>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</si>
  <si>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</si>
  <si>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</si>
  <si>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</si>
  <si>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</si>
  <si>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</si>
  <si>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</si>
  <si>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</si>
  <si>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</si>
  <si>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</si>
  <si>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</si>
  <si>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</si>
  <si>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</si>
  <si>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</si>
  <si>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</si>
  <si>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</si>
  <si>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</si>
  <si>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</si>
  <si>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</si>
  <si>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</si>
  <si>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</si>
  <si>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</si>
  <si>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</si>
  <si>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</si>
  <si>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</si>
  <si>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</si>
  <si>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</si>
  <si>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</si>
  <si>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</si>
  <si>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</si>
  <si>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</si>
  <si>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</si>
  <si>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</si>
  <si>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</si>
  <si>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</si>
  <si>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</si>
  <si>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</si>
  <si>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</si>
  <si>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</si>
  <si>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</si>
  <si>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</si>
  <si>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</si>
  <si>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</si>
  <si>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</si>
  <si>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</si>
  <si>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</si>
  <si>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</si>
  <si>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</si>
  <si>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</si>
  <si>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</si>
  <si>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</si>
  <si>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</si>
  <si>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</si>
  <si>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</si>
  <si>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</si>
  <si>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</si>
  <si>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</si>
  <si>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</si>
  <si>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</si>
  <si>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</si>
  <si>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</si>
  <si>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</si>
  <si>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</si>
  <si>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</si>
  <si>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</si>
  <si>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</si>
  <si>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</si>
  <si>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</si>
  <si>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</si>
  <si>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</si>
  <si>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</si>
  <si>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</si>
  <si>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</si>
  <si>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</si>
  <si>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</si>
  <si>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</si>
  <si>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</si>
  <si>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</si>
  <si>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</si>
  <si>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</si>
  <si>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</si>
  <si>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</si>
  <si>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</si>
  <si>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</si>
  <si>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</si>
  <si>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</si>
  <si>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</si>
  <si>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</si>
  <si>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</si>
  <si>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</si>
  <si>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</si>
  <si>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</si>
  <si>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</si>
  <si>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</si>
  <si>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</si>
  <si>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</si>
  <si>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</si>
  <si>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</si>
  <si>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</si>
  <si>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</si>
  <si>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</si>
  <si>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</si>
  <si>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</si>
  <si>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</si>
  <si>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</si>
  <si>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</si>
  <si>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</si>
  <si>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</si>
  <si>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</si>
  <si>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</si>
  <si>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</si>
  <si>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</si>
  <si>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</si>
  <si>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</si>
  <si>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</si>
  <si>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</si>
  <si>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</si>
  <si>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</si>
  <si>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</si>
  <si>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</si>
  <si>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</si>
  <si>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</si>
  <si>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</si>
  <si>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</si>
  <si>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</si>
  <si>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</si>
  <si>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</si>
  <si>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</si>
  <si>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</si>
  <si>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</si>
  <si>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</si>
  <si>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</si>
  <si>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</si>
  <si>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</si>
  <si>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</si>
  <si>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</si>
  <si>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</si>
  <si>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</si>
  <si>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</si>
  <si>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</si>
  <si>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</si>
  <si>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</si>
  <si>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</si>
  <si>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</si>
  <si>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</si>
  <si>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</si>
  <si>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</si>
  <si>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</si>
  <si>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</si>
  <si>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</si>
  <si>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</si>
  <si>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</si>
  <si>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</si>
  <si>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</si>
  <si>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</si>
  <si>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</si>
  <si>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</si>
  <si>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</si>
  <si>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</si>
  <si>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</si>
  <si>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</si>
  <si>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</si>
  <si>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</si>
  <si>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</si>
  <si>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</si>
  <si>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</si>
  <si>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</si>
  <si>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</si>
  <si>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</si>
  <si>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</si>
  <si>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</si>
  <si>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</si>
  <si>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</si>
  <si>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</si>
  <si>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</si>
  <si>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</si>
  <si>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</si>
  <si>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</si>
  <si>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</si>
  <si>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</si>
  <si>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</si>
  <si>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</si>
  <si>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</si>
  <si>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</si>
  <si>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</si>
  <si>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</si>
  <si>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</si>
  <si>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</si>
  <si>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</si>
  <si>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</si>
  <si>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</si>
  <si>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</si>
  <si>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</si>
  <si>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</si>
  <si>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</si>
  <si>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</si>
  <si>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</si>
  <si>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</si>
  <si>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</si>
  <si>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</si>
  <si>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</si>
  <si>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</si>
  <si>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</si>
  <si>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</si>
  <si>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</si>
  <si>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</si>
  <si>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</si>
  <si>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</si>
  <si>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</si>
  <si>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</si>
  <si>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</si>
  <si>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</si>
  <si>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</si>
  <si>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</si>
  <si>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</si>
  <si>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</si>
  <si>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</si>
  <si>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</si>
  <si>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</si>
  <si>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</si>
  <si>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</si>
  <si>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</si>
  <si>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</si>
  <si>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</si>
  <si>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</si>
  <si>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</si>
  <si>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</si>
  <si>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</si>
  <si>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</si>
  <si>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</si>
  <si>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</si>
  <si>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</si>
  <si>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</si>
  <si>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</si>
  <si>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</si>
  <si>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</si>
  <si>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</si>
  <si>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</si>
  <si>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</si>
  <si>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</si>
  <si>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</si>
  <si>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</si>
  <si>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</si>
  <si>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</si>
  <si>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</si>
  <si>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</si>
  <si>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</si>
  <si>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</si>
  <si>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</si>
  <si>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</si>
  <si>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</si>
  <si>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</si>
  <si>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</si>
  <si>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</si>
  <si>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</si>
  <si>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</si>
  <si>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</si>
  <si>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</si>
  <si>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</si>
  <si>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</si>
  <si>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</si>
  <si>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</si>
  <si>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</si>
  <si>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</si>
  <si>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</si>
  <si>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</si>
  <si>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</si>
  <si>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</si>
  <si>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</si>
  <si>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</si>
  <si>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</si>
  <si>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</si>
  <si>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</si>
  <si>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</si>
  <si>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</si>
  <si>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</si>
  <si>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</si>
  <si>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</si>
  <si>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</si>
  <si>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</si>
  <si>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</si>
  <si>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</si>
  <si>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</si>
  <si>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</si>
  <si>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</si>
  <si>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</si>
  <si>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</si>
  <si>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</si>
  <si>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</si>
  <si>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</si>
  <si>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</si>
  <si>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</si>
  <si>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</si>
  <si>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</si>
  <si>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</si>
  <si>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</si>
  <si>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</si>
  <si>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</si>
  <si>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</si>
  <si>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</si>
  <si>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</si>
  <si>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</si>
  <si>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</si>
  <si>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</si>
  <si>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</si>
  <si>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</si>
  <si>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</si>
  <si>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</si>
  <si>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</si>
  <si>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</si>
  <si>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</si>
  <si>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</si>
  <si>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</si>
  <si>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</si>
  <si>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</si>
  <si>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</si>
  <si>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</si>
  <si>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</si>
  <si>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</si>
  <si>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</si>
  <si>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</si>
  <si>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</si>
  <si>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</si>
  <si>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</si>
  <si>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</si>
  <si>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</si>
  <si>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</si>
  <si>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</si>
  <si>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</si>
  <si>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</si>
  <si>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</si>
  <si>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</si>
  <si>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</si>
  <si>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</si>
  <si>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</si>
  <si>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</si>
  <si>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</si>
  <si>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</si>
  <si>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</si>
  <si>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</si>
  <si>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</si>
  <si>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</si>
  <si>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</si>
  <si>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</si>
  <si>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</si>
  <si>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</si>
  <si>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</si>
  <si>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</si>
  <si>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</si>
  <si>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</si>
  <si>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</si>
  <si>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</si>
  <si>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</si>
  <si>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</si>
  <si>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</si>
  <si>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</si>
  <si>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</si>
  <si>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</si>
  <si>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</si>
  <si>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</si>
  <si>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</si>
  <si>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</si>
  <si>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</si>
  <si>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</si>
  <si>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</si>
  <si>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</si>
  <si>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</si>
  <si>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</si>
  <si>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</si>
  <si>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</si>
  <si>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</si>
  <si>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</si>
  <si>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</si>
  <si>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</si>
  <si>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</si>
  <si>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</si>
  <si>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</si>
  <si>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</si>
  <si>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</si>
  <si>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</si>
  <si>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</si>
  <si>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</si>
  <si>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</si>
  <si>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</si>
  <si>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</si>
  <si>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</si>
  <si>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</si>
  <si>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</si>
  <si>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</si>
  <si>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</si>
  <si>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</si>
  <si>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</si>
  <si>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</si>
  <si>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</si>
  <si>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</si>
  <si>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</si>
  <si>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</si>
  <si>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</si>
  <si>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</si>
  <si>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</si>
  <si>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</si>
  <si>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</si>
  <si>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</si>
  <si>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</si>
  <si>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</si>
  <si>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</si>
  <si>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</si>
  <si>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</si>
  <si>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</si>
  <si>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</si>
  <si>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</si>
  <si>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</si>
  <si>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</si>
  <si>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</si>
  <si>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</si>
  <si>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</si>
  <si>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</si>
  <si>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</si>
  <si>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</si>
  <si>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</si>
  <si>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</si>
  <si>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</si>
  <si>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</si>
  <si>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</si>
  <si>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</si>
  <si>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</si>
  <si>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</si>
  <si>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</si>
  <si>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</si>
  <si>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</si>
  <si>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</si>
  <si>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</si>
  <si>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</si>
  <si>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</si>
  <si>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</si>
  <si>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</si>
  <si>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</si>
  <si>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</si>
  <si>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</si>
  <si>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</si>
  <si>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</si>
  <si>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</si>
  <si>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</si>
  <si>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</si>
  <si>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</si>
  <si>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</si>
  <si>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</si>
  <si>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</si>
  <si>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</si>
  <si>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</si>
  <si>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</si>
  <si>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</si>
  <si>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</si>
  <si>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</si>
  <si>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</si>
  <si>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</si>
  <si>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</si>
  <si>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</si>
  <si>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</si>
  <si>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</si>
  <si>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</si>
  <si>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</si>
  <si>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</si>
  <si>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</si>
  <si>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</si>
  <si>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</si>
  <si>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</si>
  <si>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</si>
  <si>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</si>
  <si>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</si>
  <si>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</si>
  <si>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</si>
  <si>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</si>
  <si>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</si>
  <si>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</si>
  <si>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</si>
  <si>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</si>
  <si>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</si>
  <si>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</si>
  <si>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</si>
  <si>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</si>
  <si>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</si>
  <si>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</si>
  <si>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</si>
  <si>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</si>
  <si>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</si>
  <si>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（例）
・実務経験が３年以上の介護職員に対し、実務者研修の受講費用として、○○万円を支給
・介護福祉士国家試験対策として、法人内で資格取得のための研修会を実施</t>
    <rPh sb="1" eb="2">
      <t>レイ</t>
    </rPh>
    <phoneticPr fontId="21"/>
  </si>
  <si>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</si>
  <si>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</si>
  <si>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</si>
  <si>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</si>
  <si>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</si>
  <si>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</si>
  <si>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</si>
  <si>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</si>
  <si>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</si>
  <si>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</si>
  <si>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</si>
  <si>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</si>
  <si>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</si>
  <si>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</si>
  <si>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</si>
  <si>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</si>
  <si>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</si>
  <si>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</si>
  <si>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</si>
  <si>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</si>
  <si>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</si>
  <si>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</si>
  <si>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</si>
  <si>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</si>
  <si>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</si>
  <si>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</si>
  <si>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</si>
  <si>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</si>
  <si>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</si>
  <si>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</si>
  <si>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</si>
  <si>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</si>
  <si>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</si>
  <si>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</si>
  <si>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</si>
  <si>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</si>
  <si>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</si>
  <si>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</si>
  <si>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</si>
  <si>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</si>
  <si>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</si>
  <si>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</si>
  <si>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</si>
  <si>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</si>
  <si>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</si>
  <si>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</si>
  <si>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</si>
  <si>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</si>
  <si>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</si>
  <si>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</si>
  <si>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</si>
  <si>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</si>
  <si>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</si>
  <si>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</si>
  <si>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</si>
  <si>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</si>
  <si>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</si>
  <si>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</si>
  <si>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</si>
  <si>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</si>
  <si>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</si>
  <si>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</si>
  <si>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</si>
  <si>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</si>
  <si>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</si>
  <si>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</si>
  <si>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</si>
  <si>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</si>
  <si>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</si>
  <si>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</si>
  <si>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</si>
  <si>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</si>
  <si>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</si>
  <si>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</si>
  <si>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</si>
  <si>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</si>
  <si>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</si>
  <si>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</si>
  <si>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</si>
  <si>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</si>
  <si>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</si>
  <si>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</si>
  <si>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</si>
  <si>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</si>
  <si>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</si>
  <si>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</si>
  <si>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</si>
  <si>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</si>
  <si>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</si>
  <si>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</si>
  <si>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</si>
  <si>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</si>
  <si>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</si>
  <si>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</si>
  <si>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</si>
  <si>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</si>
  <si>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</si>
  <si>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</si>
  <si>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</si>
  <si>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</si>
  <si>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</si>
  <si>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荒川区</t>
    <rPh sb="0" eb="3">
      <t>アラカワク</t>
    </rPh>
    <phoneticPr fontId="86"/>
  </si>
  <si>
    <t>横浜市</t>
    <rPh sb="0" eb="3">
      <t>ヨコハマシ</t>
    </rPh>
    <phoneticPr fontId="86"/>
  </si>
  <si>
    <t>深川市</t>
  </si>
  <si>
    <t>狛江市</t>
    <rPh sb="0" eb="3">
      <t>コマエシ</t>
    </rPh>
    <phoneticPr fontId="86"/>
  </si>
  <si>
    <t>名寄市</t>
  </si>
  <si>
    <t>士別市</t>
  </si>
  <si>
    <t>②「期中移行後の算定予定」（別紙2-4から転記）</t>
    <rPh sb="14" eb="16">
      <t>ベッシ</t>
    </rPh>
    <rPh sb="21" eb="23">
      <t>テンキ</t>
    </rPh>
    <phoneticPr fontId="21"/>
  </si>
  <si>
    <t>板橋区</t>
    <rPh sb="0" eb="3">
      <t>イタバシク</t>
    </rPh>
    <phoneticPr fontId="86"/>
  </si>
  <si>
    <t>紋別市</t>
  </si>
  <si>
    <t>北区</t>
    <rPh sb="0" eb="2">
      <t>キタク</t>
    </rPh>
    <phoneticPr fontId="86"/>
  </si>
  <si>
    <t>江別市</t>
  </si>
  <si>
    <t>豊島区</t>
    <rPh sb="0" eb="3">
      <t>トシマク</t>
    </rPh>
    <phoneticPr fontId="86"/>
  </si>
  <si>
    <t>芦別市</t>
  </si>
  <si>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</si>
  <si>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</si>
  <si>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</si>
  <si>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</si>
  <si>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</si>
  <si>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</si>
  <si>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</si>
  <si>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</si>
  <si>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</si>
  <si>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</si>
  <si>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</si>
  <si>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</si>
  <si>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</si>
  <si>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</si>
  <si>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</si>
  <si>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</si>
  <si>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</si>
  <si>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</si>
  <si>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</si>
  <si>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</si>
  <si>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</si>
  <si>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</si>
  <si>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</si>
  <si>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</si>
  <si>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</si>
  <si>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</si>
  <si>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</si>
  <si>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</si>
  <si>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</si>
  <si>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</si>
  <si>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</si>
  <si>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</si>
  <si>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</si>
  <si>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</si>
  <si>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</si>
  <si>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</si>
  <si>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</si>
  <si>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</si>
  <si>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</si>
  <si>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</si>
  <si>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</si>
  <si>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</si>
  <si>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</si>
  <si>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</si>
  <si>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</si>
  <si>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</si>
  <si>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</si>
  <si>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</si>
  <si>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</si>
  <si>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</si>
  <si>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</si>
  <si>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</si>
  <si>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</si>
  <si>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</si>
  <si>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</si>
  <si>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</si>
  <si>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</si>
  <si>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</si>
  <si>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</si>
  <si>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</si>
  <si>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</si>
  <si>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</si>
  <si>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</si>
  <si>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</si>
  <si>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</si>
  <si>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</si>
  <si>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</si>
  <si>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</si>
  <si>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</si>
  <si>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</si>
  <si>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</si>
  <si>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新加算Ⅳ相当の加算額の見込額の１／２</t>
    <rPh sb="0" eb="3">
      <t>シンカサン</t>
    </rPh>
    <rPh sb="4" eb="6">
      <t>ソウトウ</t>
    </rPh>
    <rPh sb="7" eb="10">
      <t>カサンガク</t>
    </rPh>
    <rPh sb="11" eb="13">
      <t>ミコミ</t>
    </rPh>
    <rPh sb="13" eb="14">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</si>
  <si>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</si>
  <si>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</si>
  <si>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</si>
  <si>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</si>
  <si>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</si>
  <si>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</si>
  <si>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</si>
  <si>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</si>
  <si>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</si>
  <si>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</si>
  <si>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</si>
  <si>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</si>
  <si>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</si>
  <si>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</si>
  <si>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</si>
  <si>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</si>
  <si>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</si>
  <si>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</si>
  <si>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</si>
  <si>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</si>
  <si>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</si>
  <si>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</si>
  <si>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</si>
  <si>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</si>
  <si>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</si>
  <si>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</si>
  <si>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</si>
  <si>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</si>
  <si>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</si>
  <si>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</si>
  <si>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</si>
  <si>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</si>
  <si>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</si>
  <si>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</si>
  <si>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</si>
  <si>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</si>
  <si>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</si>
  <si>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</si>
  <si>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</si>
  <si>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</si>
  <si>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</si>
  <si>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</si>
  <si>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</si>
  <si>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</si>
  <si>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</si>
  <si>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</si>
  <si>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東京都千代田区霞が関 1－2－2</t>
    <rPh sb="0" eb="2">
      <t>トウキョウ</t>
    </rPh>
    <rPh sb="2" eb="3">
      <t>ト</t>
    </rPh>
    <rPh sb="3" eb="7">
      <t>チヨダク</t>
    </rPh>
    <rPh sb="7" eb="8">
      <t>カスミ</t>
    </rPh>
    <rPh sb="9" eb="10">
      <t>セキ</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</si>
  <si>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</si>
  <si>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</si>
  <si>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</si>
  <si>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</si>
  <si>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</si>
  <si>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</si>
  <si>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</si>
  <si>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</si>
  <si>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</si>
  <si>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</si>
  <si>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</si>
  <si>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</si>
  <si>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</si>
  <si>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</si>
  <si>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</si>
  <si>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</si>
  <si>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</si>
  <si>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</si>
  <si>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</si>
  <si>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</si>
  <si>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</si>
  <si>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</si>
  <si>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</si>
  <si>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</si>
  <si>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</si>
  <si>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</si>
  <si>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</si>
  <si>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</si>
  <si>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</si>
  <si>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</si>
  <si>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</si>
  <si>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</si>
  <si>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</si>
  <si>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</si>
  <si>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</si>
  <si>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</si>
  <si>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</si>
  <si>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</si>
  <si>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</si>
  <si>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</si>
  <si>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</si>
  <si>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</si>
  <si>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</si>
  <si>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</si>
  <si>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</si>
  <si>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</si>
  <si>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</si>
  <si>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</si>
  <si>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</si>
  <si>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</si>
  <si>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</si>
  <si>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</si>
  <si>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</si>
  <si>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</si>
  <si>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</si>
  <si>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</si>
  <si>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</si>
  <si>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</si>
  <si>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</si>
  <si>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</si>
  <si>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</si>
  <si>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</si>
  <si>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</si>
  <si>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</si>
  <si>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</si>
  <si>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</si>
  <si>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</si>
  <si>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</si>
  <si>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</si>
  <si>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</si>
  <si>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</si>
  <si>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</si>
  <si>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</si>
  <si>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</si>
  <si>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介護老人福祉施設○○園</t>
    <rPh sb="0" eb="8">
      <t>カイゴロウジンフクシシセツ</t>
    </rPh>
    <rPh sb="10" eb="11">
      <t>エン</t>
    </rPh>
    <phoneticPr fontId="89"/>
  </si>
  <si>
    <t>新加算Ⅴ（14）</t>
  </si>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</sst>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40" fillId="0" borderId="33" xfId="105" applyNumberFormat="1" applyFont="1" applyBorder="1" applyAlignment="1">
      <alignment horizontal="right" vertical="center" wrapText="1"/>
    </xf>
    <xf numFmtId="182" fontId="40" fillId="0" borderId="36" xfId="105" applyNumberFormat="1" applyFont="1" applyBorder="1" applyAlignment="1">
      <alignment horizontal="right" vertical="center" wrapText="1"/>
    </xf>
    <xf numFmtId="182" fontId="40" fillId="0" borderId="39" xfId="105" applyNumberFormat="1" applyFont="1" applyBorder="1" applyAlignment="1">
      <alignment horizontal="right" vertical="center" wrapText="1"/>
    </xf>
    <xf numFmtId="182" fontId="40"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40" fillId="0" borderId="44" xfId="105" applyNumberFormat="1" applyFont="1" applyBorder="1" applyAlignment="1">
      <alignment horizontal="right" vertical="center" wrapText="1"/>
    </xf>
    <xf numFmtId="182" fontId="40" fillId="0" borderId="16" xfId="105" applyNumberFormat="1" applyFont="1" applyBorder="1" applyAlignment="1">
      <alignment horizontal="right" vertical="center" wrapText="1"/>
    </xf>
    <xf numFmtId="182" fontId="40" fillId="0" borderId="43" xfId="105" applyNumberFormat="1" applyFont="1" applyBorder="1" applyAlignment="1">
      <alignment horizontal="right" vertical="center" wrapText="1"/>
    </xf>
    <xf numFmtId="182" fontId="40"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40" fillId="0" borderId="54" xfId="105" applyNumberFormat="1" applyFont="1" applyBorder="1" applyAlignment="1">
      <alignment horizontal="right" vertical="center" wrapText="1"/>
    </xf>
    <xf numFmtId="182" fontId="40" fillId="0" borderId="57" xfId="105" applyNumberFormat="1" applyFont="1" applyBorder="1" applyAlignment="1">
      <alignment horizontal="right" vertical="center" wrapText="1"/>
    </xf>
    <xf numFmtId="182" fontId="40" fillId="0" borderId="59" xfId="105" applyNumberFormat="1" applyFont="1" applyBorder="1" applyAlignment="1">
      <alignment horizontal="right" vertical="center" wrapText="1"/>
    </xf>
    <xf numFmtId="182" fontId="40"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endParaRPr kumimoji="1" lang="ja-JP" altLang="en-US" sz="1200" b="1"/>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745387" y="3247221"/>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49</xdr:col>
      <xdr:colOff>97790</xdr:colOff>
      <xdr:row>13</xdr:row>
      <xdr:rowOff>21590</xdr:rowOff>
    </xdr:from>
    <xdr:to xmlns:xdr="http://schemas.openxmlformats.org/drawingml/2006/spreadsheetDrawing">
      <xdr:col>49</xdr:col>
      <xdr:colOff>294005</xdr:colOff>
      <xdr:row>14</xdr:row>
      <xdr:rowOff>172085</xdr:rowOff>
    </xdr:to>
    <xdr:sp macro="" textlink="">
      <xdr:nvSpPr>
        <xdr:cNvPr id="11" name="正方形/長方形 10"/>
        <xdr:cNvSpPr/>
      </xdr:nvSpPr>
      <xdr:spPr>
        <a:xfrm>
          <a:off x="12213590" y="2831465"/>
          <a:ext cx="196215"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topLeftCell="A21" zoomScale="70" zoomScaleSheetLayoutView="70"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2390</v>
      </c>
    </row>
    <row r="2" spans="1:29" ht="9" customHeight="1">
      <c r="A2" s="4"/>
    </row>
    <row r="3" spans="1:29" ht="20.100000000000001" customHeight="1">
      <c r="A3" s="5" t="s">
        <v>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580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2396</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894</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216</v>
      </c>
    </row>
    <row r="33" spans="1:31" ht="20.100000000000001" customHeight="1">
      <c r="A33" s="11"/>
      <c r="B33" s="12" t="s">
        <v>125</v>
      </c>
      <c r="C33" s="23" t="s">
        <v>533</v>
      </c>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265</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575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45</v>
      </c>
      <c r="C37" s="25" t="s">
        <v>74</v>
      </c>
      <c r="D37" s="25"/>
      <c r="E37" s="25"/>
      <c r="F37" s="25"/>
      <c r="G37" s="25"/>
      <c r="H37" s="25"/>
      <c r="I37" s="25"/>
      <c r="J37" s="25"/>
      <c r="K37" s="25"/>
      <c r="L37" s="39"/>
      <c r="M37" s="46" t="s">
        <v>436</v>
      </c>
      <c r="N37" s="61"/>
      <c r="O37" s="61"/>
      <c r="P37" s="61"/>
      <c r="Q37" s="61"/>
      <c r="R37" s="61"/>
      <c r="S37" s="61"/>
      <c r="T37" s="61"/>
      <c r="U37" s="61"/>
      <c r="V37" s="61"/>
      <c r="W37" s="87"/>
      <c r="X37" s="96"/>
      <c r="Y37" s="11"/>
      <c r="Z37" s="11"/>
      <c r="AA37" s="11"/>
      <c r="AB37" s="11"/>
      <c r="AC37" s="11"/>
    </row>
    <row r="38" spans="1:31" ht="20.100000000000001" customHeight="1">
      <c r="A38" s="11"/>
      <c r="B38" s="15"/>
      <c r="C38" s="25" t="s">
        <v>186</v>
      </c>
      <c r="D38" s="25"/>
      <c r="E38" s="25"/>
      <c r="F38" s="25"/>
      <c r="G38" s="25"/>
      <c r="H38" s="25"/>
      <c r="I38" s="25"/>
      <c r="J38" s="25"/>
      <c r="K38" s="25"/>
      <c r="L38" s="39"/>
      <c r="M38" s="47" t="s">
        <v>436</v>
      </c>
      <c r="N38" s="62"/>
      <c r="O38" s="62"/>
      <c r="P38" s="62"/>
      <c r="Q38" s="62"/>
      <c r="R38" s="62"/>
      <c r="S38" s="62"/>
      <c r="T38" s="62"/>
      <c r="U38" s="62"/>
      <c r="V38" s="62"/>
      <c r="W38" s="62"/>
      <c r="X38" s="97"/>
      <c r="Y38" s="11"/>
      <c r="Z38" s="11"/>
      <c r="AA38" s="11"/>
      <c r="AB38" s="11"/>
      <c r="AC38" s="11"/>
    </row>
    <row r="39" spans="1:31" ht="20.100000000000001" customHeight="1">
      <c r="A39" s="11"/>
      <c r="B39" s="14" t="s">
        <v>146</v>
      </c>
      <c r="C39" s="25" t="s">
        <v>48</v>
      </c>
      <c r="D39" s="25"/>
      <c r="E39" s="25"/>
      <c r="F39" s="25"/>
      <c r="G39" s="25"/>
      <c r="H39" s="25"/>
      <c r="I39" s="25"/>
      <c r="J39" s="25"/>
      <c r="K39" s="25"/>
      <c r="L39" s="39"/>
      <c r="M39" s="48">
        <v>1</v>
      </c>
      <c r="N39" s="63">
        <v>0</v>
      </c>
      <c r="O39" s="63">
        <v>0</v>
      </c>
      <c r="P39" s="72" t="s">
        <v>50</v>
      </c>
      <c r="Q39" s="63">
        <v>1</v>
      </c>
      <c r="R39" s="63">
        <v>2</v>
      </c>
      <c r="S39" s="63">
        <v>3</v>
      </c>
      <c r="T39" s="82">
        <v>4</v>
      </c>
      <c r="U39" s="83"/>
      <c r="V39" s="85"/>
      <c r="W39" s="85"/>
      <c r="X39" s="85"/>
      <c r="Y39" s="11"/>
      <c r="Z39" s="11"/>
      <c r="AA39" s="11"/>
      <c r="AB39" s="11"/>
      <c r="AC39" s="11"/>
    </row>
    <row r="40" spans="1:31" ht="20.100000000000001" customHeight="1">
      <c r="A40" s="11"/>
      <c r="B40" s="16"/>
      <c r="C40" s="25" t="s">
        <v>202</v>
      </c>
      <c r="D40" s="25"/>
      <c r="E40" s="25"/>
      <c r="F40" s="25"/>
      <c r="G40" s="25"/>
      <c r="H40" s="25"/>
      <c r="I40" s="25"/>
      <c r="J40" s="25"/>
      <c r="K40" s="25"/>
      <c r="L40" s="39"/>
      <c r="M40" s="49" t="s">
        <v>2316</v>
      </c>
      <c r="N40" s="64"/>
      <c r="O40" s="64"/>
      <c r="P40" s="64"/>
      <c r="Q40" s="64"/>
      <c r="R40" s="64"/>
      <c r="S40" s="64"/>
      <c r="T40" s="64"/>
      <c r="U40" s="84"/>
      <c r="V40" s="84"/>
      <c r="W40" s="88"/>
      <c r="X40" s="98"/>
      <c r="Y40" s="11"/>
      <c r="Z40" s="11"/>
      <c r="AA40" s="11"/>
      <c r="AB40" s="11"/>
      <c r="AC40" s="11"/>
    </row>
    <row r="41" spans="1:31" ht="20.100000000000001" customHeight="1">
      <c r="A41" s="11"/>
      <c r="B41" s="15"/>
      <c r="C41" s="25" t="s">
        <v>204</v>
      </c>
      <c r="D41" s="25"/>
      <c r="E41" s="25"/>
      <c r="F41" s="25"/>
      <c r="G41" s="25"/>
      <c r="H41" s="25"/>
      <c r="I41" s="25"/>
      <c r="J41" s="25"/>
      <c r="K41" s="25"/>
      <c r="L41" s="39"/>
      <c r="M41" s="49" t="s">
        <v>536</v>
      </c>
      <c r="N41" s="64"/>
      <c r="O41" s="64"/>
      <c r="P41" s="64"/>
      <c r="Q41" s="64"/>
      <c r="R41" s="64"/>
      <c r="S41" s="64"/>
      <c r="T41" s="64"/>
      <c r="U41" s="64"/>
      <c r="V41" s="64"/>
      <c r="W41" s="89"/>
      <c r="X41" s="99"/>
      <c r="Y41" s="11"/>
      <c r="Z41" s="11"/>
      <c r="AA41" s="11"/>
      <c r="AB41" s="11"/>
      <c r="AC41" s="11"/>
    </row>
    <row r="42" spans="1:31" ht="20.100000000000001" customHeight="1">
      <c r="A42" s="11"/>
      <c r="B42" s="14" t="s">
        <v>103</v>
      </c>
      <c r="C42" s="25" t="s">
        <v>55</v>
      </c>
      <c r="D42" s="25"/>
      <c r="E42" s="25"/>
      <c r="F42" s="25"/>
      <c r="G42" s="25"/>
      <c r="H42" s="25"/>
      <c r="I42" s="25"/>
      <c r="J42" s="25"/>
      <c r="K42" s="25"/>
      <c r="L42" s="39"/>
      <c r="M42" s="50" t="s">
        <v>542</v>
      </c>
      <c r="N42" s="65"/>
      <c r="O42" s="65"/>
      <c r="P42" s="65"/>
      <c r="Q42" s="65"/>
      <c r="R42" s="65"/>
      <c r="S42" s="65"/>
      <c r="T42" s="65"/>
      <c r="U42" s="65"/>
      <c r="V42" s="65"/>
      <c r="W42" s="90"/>
      <c r="X42" s="100"/>
      <c r="Y42" s="11"/>
      <c r="Z42" s="11"/>
      <c r="AA42" s="11"/>
      <c r="AB42" s="11"/>
      <c r="AC42" s="11"/>
    </row>
    <row r="43" spans="1:31" ht="20.100000000000001" customHeight="1">
      <c r="A43" s="11"/>
      <c r="B43" s="15"/>
      <c r="C43" s="25" t="s">
        <v>185</v>
      </c>
      <c r="D43" s="25"/>
      <c r="E43" s="25"/>
      <c r="F43" s="25"/>
      <c r="G43" s="25"/>
      <c r="H43" s="25"/>
      <c r="I43" s="25"/>
      <c r="J43" s="25"/>
      <c r="K43" s="25"/>
      <c r="L43" s="39"/>
      <c r="M43" s="51" t="s">
        <v>548</v>
      </c>
      <c r="N43" s="66"/>
      <c r="O43" s="66"/>
      <c r="P43" s="66"/>
      <c r="Q43" s="66"/>
      <c r="R43" s="66"/>
      <c r="S43" s="66"/>
      <c r="T43" s="66"/>
      <c r="U43" s="66"/>
      <c r="V43" s="66"/>
      <c r="W43" s="91"/>
      <c r="X43" s="101"/>
      <c r="Y43" s="11"/>
      <c r="Z43" s="11"/>
      <c r="AA43" s="11"/>
      <c r="AB43" s="11"/>
      <c r="AC43" s="11"/>
    </row>
    <row r="44" spans="1:31" ht="20.100000000000001" customHeight="1">
      <c r="A44" s="11"/>
      <c r="B44" s="17" t="s">
        <v>240</v>
      </c>
      <c r="C44" s="25" t="s">
        <v>74</v>
      </c>
      <c r="D44" s="25"/>
      <c r="E44" s="25"/>
      <c r="F44" s="25"/>
      <c r="G44" s="25"/>
      <c r="H44" s="25"/>
      <c r="I44" s="25"/>
      <c r="J44" s="25"/>
      <c r="K44" s="25"/>
      <c r="L44" s="39"/>
      <c r="M44" s="50" t="s">
        <v>549</v>
      </c>
      <c r="N44" s="65"/>
      <c r="O44" s="65"/>
      <c r="P44" s="65"/>
      <c r="Q44" s="65"/>
      <c r="R44" s="65"/>
      <c r="S44" s="65"/>
      <c r="T44" s="65"/>
      <c r="U44" s="65"/>
      <c r="V44" s="65"/>
      <c r="W44" s="90"/>
      <c r="X44" s="100"/>
      <c r="Y44" s="11"/>
      <c r="Z44" s="11"/>
      <c r="AA44" s="11"/>
      <c r="AB44" s="11"/>
      <c r="AC44" s="11"/>
    </row>
    <row r="45" spans="1:31" ht="20.100000000000001" customHeight="1">
      <c r="A45" s="11"/>
      <c r="B45" s="18"/>
      <c r="C45" s="26" t="s">
        <v>185</v>
      </c>
      <c r="D45" s="26"/>
      <c r="E45" s="26"/>
      <c r="F45" s="26"/>
      <c r="G45" s="26"/>
      <c r="H45" s="26"/>
      <c r="I45" s="26"/>
      <c r="J45" s="26"/>
      <c r="K45" s="26"/>
      <c r="L45" s="26"/>
      <c r="M45" s="50" t="s">
        <v>551</v>
      </c>
      <c r="N45" s="65"/>
      <c r="O45" s="65"/>
      <c r="P45" s="65"/>
      <c r="Q45" s="65"/>
      <c r="R45" s="65"/>
      <c r="S45" s="65"/>
      <c r="T45" s="65"/>
      <c r="U45" s="65"/>
      <c r="V45" s="65"/>
      <c r="W45" s="90"/>
      <c r="X45" s="100"/>
      <c r="Y45" s="11"/>
      <c r="Z45" s="11"/>
      <c r="AA45" s="11"/>
      <c r="AB45" s="11"/>
      <c r="AC45" s="11"/>
    </row>
    <row r="46" spans="1:31" ht="20.100000000000001" customHeight="1">
      <c r="A46" s="11"/>
      <c r="B46" s="14" t="s">
        <v>231</v>
      </c>
      <c r="C46" s="25" t="s">
        <v>18</v>
      </c>
      <c r="D46" s="25"/>
      <c r="E46" s="25"/>
      <c r="F46" s="25"/>
      <c r="G46" s="25"/>
      <c r="H46" s="25"/>
      <c r="I46" s="25"/>
      <c r="J46" s="25"/>
      <c r="K46" s="25"/>
      <c r="L46" s="39"/>
      <c r="M46" s="52" t="s">
        <v>21</v>
      </c>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t="s">
        <v>557</v>
      </c>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1707</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2348</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189</v>
      </c>
      <c r="C52" s="27" t="s">
        <v>197</v>
      </c>
      <c r="D52" s="27"/>
      <c r="E52" s="27"/>
      <c r="F52" s="27"/>
      <c r="G52" s="27"/>
      <c r="H52" s="27"/>
      <c r="I52" s="27"/>
      <c r="J52" s="27"/>
      <c r="K52" s="27"/>
      <c r="L52" s="40"/>
      <c r="M52" s="54" t="s">
        <v>208</v>
      </c>
      <c r="N52" s="27"/>
      <c r="O52" s="27"/>
      <c r="P52" s="27"/>
      <c r="Q52" s="40"/>
      <c r="R52" s="76" t="s">
        <v>25</v>
      </c>
      <c r="S52" s="79"/>
      <c r="T52" s="79"/>
      <c r="U52" s="79"/>
      <c r="V52" s="79"/>
      <c r="W52" s="94"/>
      <c r="X52" s="21" t="s">
        <v>214</v>
      </c>
      <c r="Y52" s="21" t="s">
        <v>171</v>
      </c>
      <c r="Z52" s="108" t="s">
        <v>597</v>
      </c>
      <c r="AA52" s="108" t="s">
        <v>1379</v>
      </c>
      <c r="AB52" s="108" t="s">
        <v>596</v>
      </c>
      <c r="AC52" s="121" t="s">
        <v>519</v>
      </c>
      <c r="AD52" s="126"/>
    </row>
    <row r="53" spans="1:30" ht="32.25" customHeight="1">
      <c r="A53" s="11"/>
      <c r="B53" s="22"/>
      <c r="C53" s="28"/>
      <c r="D53" s="28"/>
      <c r="E53" s="28"/>
      <c r="F53" s="28"/>
      <c r="G53" s="28"/>
      <c r="H53" s="28"/>
      <c r="I53" s="28"/>
      <c r="J53" s="28"/>
      <c r="K53" s="28"/>
      <c r="L53" s="41"/>
      <c r="M53" s="55"/>
      <c r="N53" s="28"/>
      <c r="O53" s="28"/>
      <c r="P53" s="28"/>
      <c r="Q53" s="41"/>
      <c r="R53" s="77" t="s">
        <v>275</v>
      </c>
      <c r="S53" s="80"/>
      <c r="T53" s="80"/>
      <c r="U53" s="80"/>
      <c r="V53" s="80"/>
      <c r="W53" s="80" t="s">
        <v>278</v>
      </c>
      <c r="X53" s="80"/>
      <c r="Y53" s="80"/>
      <c r="Z53" s="109"/>
      <c r="AA53" s="109"/>
      <c r="AB53" s="109"/>
      <c r="AC53" s="77"/>
      <c r="AD53" s="126"/>
    </row>
    <row r="54" spans="1:30" ht="37.5" customHeight="1">
      <c r="A54" s="11"/>
      <c r="B54" s="12">
        <v>1</v>
      </c>
      <c r="C54" s="29">
        <v>1334567890</v>
      </c>
      <c r="D54" s="34"/>
      <c r="E54" s="34"/>
      <c r="F54" s="34"/>
      <c r="G54" s="34"/>
      <c r="H54" s="34"/>
      <c r="I54" s="34"/>
      <c r="J54" s="34"/>
      <c r="K54" s="34"/>
      <c r="L54" s="42"/>
      <c r="M54" s="56" t="s">
        <v>515</v>
      </c>
      <c r="N54" s="69"/>
      <c r="O54" s="69"/>
      <c r="P54" s="69"/>
      <c r="Q54" s="73"/>
      <c r="R54" s="56" t="s">
        <v>522</v>
      </c>
      <c r="S54" s="69"/>
      <c r="T54" s="69"/>
      <c r="U54" s="69"/>
      <c r="V54" s="73"/>
      <c r="W54" s="95" t="s">
        <v>739</v>
      </c>
      <c r="X54" s="105" t="s">
        <v>1683</v>
      </c>
      <c r="Y54" s="105" t="s">
        <v>437</v>
      </c>
      <c r="Z54" s="110">
        <v>225000</v>
      </c>
      <c r="AA54" s="114">
        <v>40000</v>
      </c>
      <c r="AB54" s="118">
        <f t="shared" ref="AB54:AB117" si="0">IF(Z54-AA54=0,"",Z54-AA54)</f>
        <v>185000</v>
      </c>
      <c r="AC54" s="122">
        <f>IF(Y54="","",IFERROR(INDEX('【参考】数式用2'!$G$3:$I$451,MATCH(W54,'【参考】数式用2'!$F$3:$F$451,0),MATCH(VLOOKUP(Y54,'【参考】数式用2'!$J$2:$K$26,2,FALSE),'【参考】数式用2'!$G$2:$I$2,0)),10))</f>
        <v>11.4</v>
      </c>
      <c r="AD54" s="127"/>
    </row>
    <row r="55" spans="1:30" ht="37.5" customHeight="1">
      <c r="A55" s="11"/>
      <c r="B55" s="12">
        <f t="shared" ref="B55:B118" si="1">B54+1</f>
        <v>2</v>
      </c>
      <c r="C55" s="30">
        <v>1334567890</v>
      </c>
      <c r="D55" s="35"/>
      <c r="E55" s="35"/>
      <c r="F55" s="35"/>
      <c r="G55" s="35"/>
      <c r="H55" s="35"/>
      <c r="I55" s="35"/>
      <c r="J55" s="35"/>
      <c r="K55" s="35"/>
      <c r="L55" s="43"/>
      <c r="M55" s="57" t="s">
        <v>530</v>
      </c>
      <c r="N55" s="70"/>
      <c r="O55" s="70"/>
      <c r="P55" s="70"/>
      <c r="Q55" s="74"/>
      <c r="R55" s="58" t="s">
        <v>522</v>
      </c>
      <c r="S55" s="71"/>
      <c r="T55" s="71"/>
      <c r="U55" s="71"/>
      <c r="V55" s="75"/>
      <c r="W55" s="59" t="s">
        <v>739</v>
      </c>
      <c r="X55" s="106" t="s">
        <v>1683</v>
      </c>
      <c r="Y55" s="106" t="s">
        <v>499</v>
      </c>
      <c r="Z55" s="111">
        <v>95000</v>
      </c>
      <c r="AA55" s="115">
        <v>12000</v>
      </c>
      <c r="AB55" s="119">
        <f t="shared" si="0"/>
        <v>83000</v>
      </c>
      <c r="AC55" s="123">
        <f>IF(Y55="","",IFERROR(INDEX('【参考】数式用2'!$G$3:$I$451,MATCH(W55,'【参考】数式用2'!$F$3:$F$451,0),MATCH(VLOOKUP(Y55,'【参考】数式用2'!$J$2:$K$26,2,FALSE),'【参考】数式用2'!$G$2:$I$2,0)),10))</f>
        <v>11.4</v>
      </c>
      <c r="AD55" s="127"/>
    </row>
    <row r="56" spans="1:30" ht="37.5" customHeight="1">
      <c r="A56" s="11"/>
      <c r="B56" s="12">
        <f t="shared" si="1"/>
        <v>3</v>
      </c>
      <c r="C56" s="30">
        <v>1334567891</v>
      </c>
      <c r="D56" s="35"/>
      <c r="E56" s="35"/>
      <c r="F56" s="35"/>
      <c r="G56" s="35"/>
      <c r="H56" s="35"/>
      <c r="I56" s="35"/>
      <c r="J56" s="35"/>
      <c r="K56" s="35"/>
      <c r="L56" s="43"/>
      <c r="M56" s="58" t="s">
        <v>515</v>
      </c>
      <c r="N56" s="71"/>
      <c r="O56" s="71"/>
      <c r="P56" s="71"/>
      <c r="Q56" s="75"/>
      <c r="R56" s="58" t="s">
        <v>522</v>
      </c>
      <c r="S56" s="71"/>
      <c r="T56" s="71"/>
      <c r="U56" s="71"/>
      <c r="V56" s="75"/>
      <c r="W56" s="59" t="s">
        <v>739</v>
      </c>
      <c r="X56" s="106" t="s">
        <v>2056</v>
      </c>
      <c r="Y56" s="106" t="s">
        <v>445</v>
      </c>
      <c r="Z56" s="112">
        <v>385000</v>
      </c>
      <c r="AA56" s="116">
        <v>80000</v>
      </c>
      <c r="AB56" s="119">
        <f t="shared" si="0"/>
        <v>305000</v>
      </c>
      <c r="AC56" s="123">
        <f>IF(Y56="","",IFERROR(INDEX('【参考】数式用2'!$G$3:$I$451,MATCH(W56,'【参考】数式用2'!$F$3:$F$451,0),MATCH(VLOOKUP(Y56,'【参考】数式用2'!$J$2:$K$26,2,FALSE),'【参考】数式用2'!$G$2:$I$2,0)),10))</f>
        <v>10.9</v>
      </c>
      <c r="AD56" s="127"/>
    </row>
    <row r="57" spans="1:30" ht="37.5" customHeight="1">
      <c r="A57" s="11"/>
      <c r="B57" s="12">
        <f t="shared" si="1"/>
        <v>4</v>
      </c>
      <c r="C57" s="30">
        <v>1334567892</v>
      </c>
      <c r="D57" s="35"/>
      <c r="E57" s="35"/>
      <c r="F57" s="35"/>
      <c r="G57" s="35"/>
      <c r="H57" s="35"/>
      <c r="I57" s="35"/>
      <c r="J57" s="35"/>
      <c r="K57" s="35"/>
      <c r="L57" s="43"/>
      <c r="M57" s="58" t="s">
        <v>1542</v>
      </c>
      <c r="N57" s="71"/>
      <c r="O57" s="71"/>
      <c r="P57" s="71"/>
      <c r="Q57" s="75"/>
      <c r="R57" s="58" t="s">
        <v>522</v>
      </c>
      <c r="S57" s="71"/>
      <c r="T57" s="71"/>
      <c r="U57" s="71"/>
      <c r="V57" s="75"/>
      <c r="W57" s="59" t="s">
        <v>145</v>
      </c>
      <c r="X57" s="106" t="s">
        <v>1962</v>
      </c>
      <c r="Y57" s="106" t="s">
        <v>456</v>
      </c>
      <c r="Z57" s="112">
        <v>425000</v>
      </c>
      <c r="AA57" s="116">
        <v>80000</v>
      </c>
      <c r="AB57" s="119">
        <f t="shared" si="0"/>
        <v>345000</v>
      </c>
      <c r="AC57" s="123">
        <f>IF(Y57="","",IFERROR(INDEX('【参考】数式用2'!$G$3:$I$451,MATCH(W57,'【参考】数式用2'!$F$3:$F$451,0),MATCH(VLOOKUP(Y57,'【参考】数式用2'!$J$2:$K$26,2,FALSE),'【参考】数式用2'!$G$2:$I$2,0)),10))</f>
        <v>11.1</v>
      </c>
      <c r="AD57" s="127"/>
    </row>
    <row r="58" spans="1:30" ht="37.5" customHeight="1">
      <c r="A58" s="11"/>
      <c r="B58" s="12">
        <f t="shared" si="1"/>
        <v>5</v>
      </c>
      <c r="C58" s="30">
        <v>1334567893</v>
      </c>
      <c r="D58" s="35"/>
      <c r="E58" s="35"/>
      <c r="F58" s="35"/>
      <c r="G58" s="35"/>
      <c r="H58" s="35"/>
      <c r="I58" s="35"/>
      <c r="J58" s="35"/>
      <c r="K58" s="35"/>
      <c r="L58" s="43"/>
      <c r="M58" s="58" t="s">
        <v>523</v>
      </c>
      <c r="N58" s="71"/>
      <c r="O58" s="71"/>
      <c r="P58" s="71"/>
      <c r="Q58" s="75"/>
      <c r="R58" s="58" t="s">
        <v>472</v>
      </c>
      <c r="S58" s="71"/>
      <c r="T58" s="71"/>
      <c r="U58" s="71"/>
      <c r="V58" s="75"/>
      <c r="W58" s="59" t="s">
        <v>287</v>
      </c>
      <c r="X58" s="106" t="s">
        <v>2391</v>
      </c>
      <c r="Y58" s="106" t="s">
        <v>482</v>
      </c>
      <c r="Z58" s="112">
        <v>2135000</v>
      </c>
      <c r="AA58" s="116">
        <v>200000</v>
      </c>
      <c r="AB58" s="119">
        <f t="shared" si="0"/>
        <v>1935000</v>
      </c>
      <c r="AC58" s="123">
        <f>IF(Y58="","",IFERROR(INDEX('【参考】数式用2'!$G$3:$I$451,MATCH(W58,'【参考】数式用2'!$F$3:$F$451,0),MATCH(VLOOKUP(Y58,'【参考】数式用2'!$J$2:$K$26,2,FALSE),'【参考】数式用2'!$G$2:$I$2,0)),10))</f>
        <v>10.68</v>
      </c>
      <c r="AD58" s="127"/>
    </row>
    <row r="59" spans="1:30" ht="37.5" customHeight="1">
      <c r="A59" s="11"/>
      <c r="B59" s="12">
        <f t="shared" si="1"/>
        <v>6</v>
      </c>
      <c r="C59" s="30">
        <v>1334567893</v>
      </c>
      <c r="D59" s="35"/>
      <c r="E59" s="35"/>
      <c r="F59" s="35"/>
      <c r="G59" s="35"/>
      <c r="H59" s="35"/>
      <c r="I59" s="35"/>
      <c r="J59" s="35"/>
      <c r="K59" s="35"/>
      <c r="L59" s="43"/>
      <c r="M59" s="58" t="s">
        <v>523</v>
      </c>
      <c r="N59" s="71"/>
      <c r="O59" s="71"/>
      <c r="P59" s="71"/>
      <c r="Q59" s="75"/>
      <c r="R59" s="58" t="s">
        <v>472</v>
      </c>
      <c r="S59" s="71"/>
      <c r="T59" s="71"/>
      <c r="U59" s="71"/>
      <c r="V59" s="75"/>
      <c r="W59" s="59" t="s">
        <v>287</v>
      </c>
      <c r="X59" s="106" t="s">
        <v>2391</v>
      </c>
      <c r="Y59" s="106" t="s">
        <v>482</v>
      </c>
      <c r="Z59" s="112">
        <v>2135000</v>
      </c>
      <c r="AA59" s="116">
        <v>200000</v>
      </c>
      <c r="AB59" s="119">
        <f t="shared" si="0"/>
        <v>1935000</v>
      </c>
      <c r="AC59" s="123">
        <f>IF(Y59="","",IFERROR(INDEX('【参考】数式用2'!$G$3:$I$451,MATCH(W59,'【参考】数式用2'!$F$3:$F$451,0),MATCH(VLOOKUP(Y59,'【参考】数式用2'!$J$2:$K$26,2,FALSE),'【参考】数式用2'!$G$2:$I$2,0)),10))</f>
        <v>10.68</v>
      </c>
      <c r="AD59" s="127"/>
    </row>
    <row r="60" spans="1:30" ht="37.5" customHeight="1">
      <c r="A60" s="11"/>
      <c r="B60" s="12">
        <f t="shared" si="1"/>
        <v>7</v>
      </c>
      <c r="C60" s="30">
        <v>1334567894</v>
      </c>
      <c r="D60" s="35"/>
      <c r="E60" s="35"/>
      <c r="F60" s="35"/>
      <c r="G60" s="35"/>
      <c r="H60" s="35"/>
      <c r="I60" s="35"/>
      <c r="J60" s="35"/>
      <c r="K60" s="35"/>
      <c r="L60" s="43"/>
      <c r="M60" s="58" t="s">
        <v>523</v>
      </c>
      <c r="N60" s="71"/>
      <c r="O60" s="71"/>
      <c r="P60" s="71"/>
      <c r="Q60" s="75"/>
      <c r="R60" s="58" t="s">
        <v>472</v>
      </c>
      <c r="S60" s="71"/>
      <c r="T60" s="71"/>
      <c r="U60" s="71"/>
      <c r="V60" s="75"/>
      <c r="W60" s="59" t="s">
        <v>287</v>
      </c>
      <c r="X60" s="106" t="s">
        <v>2391</v>
      </c>
      <c r="Y60" s="106" t="s">
        <v>463</v>
      </c>
      <c r="Z60" s="112">
        <v>255000</v>
      </c>
      <c r="AA60" s="116">
        <v>18000</v>
      </c>
      <c r="AB60" s="119">
        <f t="shared" si="0"/>
        <v>237000</v>
      </c>
      <c r="AC60" s="123">
        <f>IF(Y60="","",IFERROR(INDEX('【参考】数式用2'!$G$3:$I$451,MATCH(W60,'【参考】数式用2'!$F$3:$F$451,0),MATCH(VLOOKUP(Y60,'【参考】数式用2'!$J$2:$K$26,2,FALSE),'【参考】数式用2'!$G$2:$I$2,0)),10))</f>
        <v>10.83</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hyperlinks>
    <hyperlink ref="M47"/>
  </hyperlink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Normal="120" zoomScaleSheetLayoutView="100"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485</v>
      </c>
      <c r="C1" s="138"/>
      <c r="D1" s="138"/>
      <c r="E1" s="138"/>
      <c r="F1" s="138"/>
      <c r="G1" s="138"/>
      <c r="H1" s="138"/>
      <c r="I1" s="138"/>
      <c r="J1" s="138"/>
      <c r="K1" s="138"/>
      <c r="L1" s="138"/>
      <c r="M1" s="138"/>
      <c r="N1" s="138"/>
      <c r="O1" s="138"/>
      <c r="P1" s="138"/>
      <c r="Q1" s="138"/>
      <c r="R1" s="138"/>
      <c r="S1" s="138"/>
      <c r="T1" s="138"/>
      <c r="U1" s="138"/>
      <c r="V1" s="138"/>
      <c r="W1" s="138"/>
      <c r="X1" s="138"/>
      <c r="Y1" s="138"/>
      <c r="Z1" s="613" t="s">
        <v>80</v>
      </c>
      <c r="AA1" s="613"/>
      <c r="AB1" s="613"/>
      <c r="AC1" s="613"/>
      <c r="AD1" s="613" t="str">
        <f>IF(基本情報入力シート!C33="","",基本情報入力シート!C33)</f>
        <v>○○市</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139</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2241</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74</v>
      </c>
      <c r="C6" s="244"/>
      <c r="D6" s="244"/>
      <c r="E6" s="244"/>
      <c r="F6" s="244"/>
      <c r="G6" s="403"/>
      <c r="H6" s="433" t="str">
        <f>IF(基本情報入力シート!M37="","",基本情報入力シート!M37)</f>
        <v>○○ケアサービス</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45</v>
      </c>
      <c r="C7" s="245"/>
      <c r="D7" s="245"/>
      <c r="E7" s="245"/>
      <c r="F7" s="245"/>
      <c r="G7" s="404"/>
      <c r="H7" s="434" t="str">
        <f>IF(基本情報入力シート!M38="","",基本情報入力シート!M38)</f>
        <v>○○ケアサービス</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235</v>
      </c>
      <c r="C8" s="246"/>
      <c r="D8" s="246"/>
      <c r="E8" s="246"/>
      <c r="F8" s="246"/>
      <c r="G8" s="405"/>
      <c r="H8" s="435" t="s">
        <v>48</v>
      </c>
      <c r="I8" s="435" t="str">
        <f>IF(基本情報入力シート!AE33="－","",基本情報入力シート!AE33)</f>
        <v>100－1234</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東京都千代田区霞が関 1－2－2</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○○ビル 18F</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74</v>
      </c>
      <c r="C11" s="248"/>
      <c r="D11" s="248"/>
      <c r="E11" s="248"/>
      <c r="F11" s="248"/>
      <c r="G11" s="407"/>
      <c r="H11" s="433" t="str">
        <f>IF(基本情報入力シート!M44="","",基本情報入力シート!M44)</f>
        <v>コウロウ タロウ</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228</v>
      </c>
      <c r="C12" s="247"/>
      <c r="D12" s="247"/>
      <c r="E12" s="247"/>
      <c r="F12" s="247"/>
      <c r="G12" s="406"/>
      <c r="H12" s="438" t="str">
        <f>IF(基本情報入力シート!M45="","",基本情報入力シート!M45)</f>
        <v>厚労 太郎</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231</v>
      </c>
      <c r="C13" s="152"/>
      <c r="D13" s="152"/>
      <c r="E13" s="152"/>
      <c r="F13" s="152"/>
      <c r="G13" s="152"/>
      <c r="H13" s="439" t="s">
        <v>18</v>
      </c>
      <c r="I13" s="152"/>
      <c r="J13" s="152"/>
      <c r="K13" s="152"/>
      <c r="L13" s="481" t="str">
        <f>IF(基本情報入力シート!M46="","",基本情報入力シート!M46)</f>
        <v>03-3571-XXXX</v>
      </c>
      <c r="M13" s="482"/>
      <c r="N13" s="482"/>
      <c r="O13" s="482"/>
      <c r="P13" s="482"/>
      <c r="Q13" s="482"/>
      <c r="R13" s="482"/>
      <c r="S13" s="482"/>
      <c r="T13" s="482"/>
      <c r="U13" s="557"/>
      <c r="V13" s="570" t="s">
        <v>49</v>
      </c>
      <c r="W13" s="582"/>
      <c r="X13" s="582"/>
      <c r="Y13" s="439"/>
      <c r="Z13" s="481" t="str">
        <f>IF(基本情報入力シート!M47="","",基本情報入力シート!M47)</f>
        <v>aaa@aaa.aa.jp</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1003</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581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1841</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59</v>
      </c>
      <c r="C18" s="252" t="s">
        <v>2284</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50697843</v>
      </c>
      <c r="R18" s="520"/>
      <c r="S18" s="520"/>
      <c r="T18" s="520"/>
      <c r="U18" s="520"/>
      <c r="V18" s="571"/>
      <c r="W18" s="584" t="s">
        <v>30</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2292</v>
      </c>
      <c r="D19" s="255" t="s">
        <v>2295</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19853841</v>
      </c>
      <c r="R19" s="520"/>
      <c r="S19" s="520"/>
      <c r="T19" s="520"/>
      <c r="U19" s="520"/>
      <c r="V19" s="571"/>
      <c r="W19" s="584" t="s">
        <v>30</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2294</v>
      </c>
      <c r="E20" s="255" t="s">
        <v>2293</v>
      </c>
      <c r="F20" s="255"/>
      <c r="G20" s="255"/>
      <c r="H20" s="255"/>
      <c r="I20" s="255"/>
      <c r="J20" s="255"/>
      <c r="K20" s="255"/>
      <c r="L20" s="255"/>
      <c r="M20" s="255"/>
      <c r="N20" s="255"/>
      <c r="O20" s="255"/>
      <c r="P20" s="502"/>
      <c r="Q20" s="509">
        <v>4799515</v>
      </c>
      <c r="R20" s="521"/>
      <c r="S20" s="521"/>
      <c r="T20" s="521"/>
      <c r="U20" s="521"/>
      <c r="V20" s="572"/>
      <c r="W20" s="585" t="s">
        <v>30</v>
      </c>
      <c r="X20" s="138" t="s">
        <v>511</v>
      </c>
      <c r="Y20" s="595" t="str">
        <f>IF(Q20&gt;Q19,"×","")</f>
        <v/>
      </c>
      <c r="Z20" s="136"/>
      <c r="AA20" s="136"/>
      <c r="AB20" s="136"/>
      <c r="AC20" s="136"/>
      <c r="AD20" s="136"/>
      <c r="AE20" s="136"/>
      <c r="AF20" s="136"/>
      <c r="AG20" s="136"/>
      <c r="AH20" s="136"/>
      <c r="AI20" s="136"/>
      <c r="AJ20" s="136"/>
      <c r="AK20" s="136"/>
      <c r="AL20" s="136"/>
      <c r="AM20" s="761" t="s">
        <v>1576</v>
      </c>
      <c r="AN20" s="790"/>
      <c r="AO20" s="790"/>
      <c r="AP20" s="790"/>
      <c r="AQ20" s="790"/>
      <c r="AR20" s="790"/>
      <c r="AS20" s="790"/>
      <c r="AT20" s="790"/>
      <c r="AU20" s="790"/>
      <c r="AV20" s="790"/>
      <c r="AW20" s="790"/>
      <c r="AX20" s="790"/>
      <c r="AY20" s="812"/>
    </row>
    <row r="21" spans="1:51" ht="28.5" customHeight="1">
      <c r="A21" s="136"/>
      <c r="B21" s="159" t="s">
        <v>76</v>
      </c>
      <c r="C21" s="255" t="s">
        <v>2336</v>
      </c>
      <c r="D21" s="252"/>
      <c r="E21" s="252"/>
      <c r="F21" s="252"/>
      <c r="G21" s="252"/>
      <c r="H21" s="252"/>
      <c r="I21" s="252"/>
      <c r="J21" s="252"/>
      <c r="K21" s="252"/>
      <c r="L21" s="252"/>
      <c r="M21" s="252"/>
      <c r="N21" s="252"/>
      <c r="O21" s="252"/>
      <c r="P21" s="252"/>
      <c r="Q21" s="508">
        <f>Q18-Q20</f>
        <v>45898328</v>
      </c>
      <c r="R21" s="520"/>
      <c r="S21" s="520"/>
      <c r="T21" s="520"/>
      <c r="U21" s="520"/>
      <c r="V21" s="571"/>
      <c r="W21" s="586" t="s">
        <v>30</v>
      </c>
      <c r="X21" s="138" t="s">
        <v>511</v>
      </c>
      <c r="Y21" s="596" t="str">
        <f>IFERROR(IF(Q22&gt;=Q21,"○","×"),"")</f>
        <v>○</v>
      </c>
      <c r="Z21" s="136"/>
      <c r="AA21" s="136"/>
      <c r="AB21" s="136"/>
      <c r="AC21" s="136"/>
      <c r="AD21" s="136"/>
      <c r="AE21" s="136"/>
      <c r="AF21" s="136"/>
      <c r="AG21" s="136"/>
      <c r="AH21" s="136"/>
      <c r="AI21" s="136"/>
      <c r="AJ21" s="136"/>
      <c r="AK21" s="136"/>
      <c r="AL21" s="136"/>
      <c r="AM21" s="762" t="s">
        <v>2376</v>
      </c>
      <c r="AN21" s="791"/>
      <c r="AO21" s="791"/>
      <c r="AP21" s="791"/>
      <c r="AQ21" s="791"/>
      <c r="AR21" s="791"/>
      <c r="AS21" s="791"/>
      <c r="AT21" s="791"/>
      <c r="AU21" s="791"/>
      <c r="AV21" s="791"/>
      <c r="AW21" s="791"/>
      <c r="AX21" s="791"/>
      <c r="AY21" s="813"/>
    </row>
    <row r="22" spans="1:51" ht="30" customHeight="1">
      <c r="A22" s="136"/>
      <c r="B22" s="159" t="s">
        <v>290</v>
      </c>
      <c r="C22" s="255" t="s">
        <v>997</v>
      </c>
      <c r="D22" s="255"/>
      <c r="E22" s="255"/>
      <c r="F22" s="255"/>
      <c r="G22" s="255"/>
      <c r="H22" s="255"/>
      <c r="I22" s="255"/>
      <c r="J22" s="255"/>
      <c r="K22" s="255"/>
      <c r="L22" s="255"/>
      <c r="M22" s="255"/>
      <c r="N22" s="255"/>
      <c r="O22" s="255"/>
      <c r="P22" s="255"/>
      <c r="Q22" s="509">
        <v>46000000</v>
      </c>
      <c r="R22" s="521"/>
      <c r="S22" s="521"/>
      <c r="T22" s="521"/>
      <c r="U22" s="521"/>
      <c r="V22" s="572"/>
      <c r="W22" s="587" t="s">
        <v>30</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2296</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120</v>
      </c>
      <c r="C25" s="255" t="s">
        <v>2335</v>
      </c>
      <c r="D25" s="255"/>
      <c r="E25" s="255"/>
      <c r="F25" s="255"/>
      <c r="G25" s="255"/>
      <c r="H25" s="255"/>
      <c r="I25" s="255"/>
      <c r="J25" s="255"/>
      <c r="K25" s="255"/>
      <c r="L25" s="255"/>
      <c r="M25" s="255"/>
      <c r="N25" s="255"/>
      <c r="O25" s="255"/>
      <c r="P25" s="501"/>
      <c r="Q25" s="511">
        <f>Q19-Q20</f>
        <v>15054326</v>
      </c>
      <c r="R25" s="522"/>
      <c r="S25" s="522"/>
      <c r="T25" s="522"/>
      <c r="U25" s="522"/>
      <c r="V25" s="522"/>
      <c r="W25" s="584" t="s">
        <v>30</v>
      </c>
      <c r="X25" s="138" t="s">
        <v>511</v>
      </c>
      <c r="Y25" s="598" t="str">
        <f>IFERROR(IF(Q25&lt;=0,"",IF(Q26&gt;=Q25,"○","△")),"")</f>
        <v>△</v>
      </c>
      <c r="Z25" s="138" t="s">
        <v>511</v>
      </c>
      <c r="AA25" s="596" t="str">
        <f>IFERROR(IF(Y25="△",IF(Q28&gt;=Q25,"○","×"),""),"")</f>
        <v>○</v>
      </c>
      <c r="AB25" s="136"/>
      <c r="AC25" s="136"/>
      <c r="AD25" s="136"/>
      <c r="AE25" s="136"/>
      <c r="AF25" s="136"/>
      <c r="AG25" s="136"/>
      <c r="AH25" s="136"/>
      <c r="AI25" s="136"/>
      <c r="AJ25" s="136"/>
      <c r="AK25" s="136"/>
      <c r="AL25" s="136"/>
    </row>
    <row r="26" spans="1:51" ht="37.5" customHeight="1">
      <c r="A26" s="136"/>
      <c r="B26" s="159" t="s">
        <v>2289</v>
      </c>
      <c r="C26" s="255" t="s">
        <v>1571</v>
      </c>
      <c r="D26" s="255"/>
      <c r="E26" s="255"/>
      <c r="F26" s="255"/>
      <c r="G26" s="255"/>
      <c r="H26" s="255"/>
      <c r="I26" s="255"/>
      <c r="J26" s="255"/>
      <c r="K26" s="255"/>
      <c r="L26" s="255"/>
      <c r="M26" s="255"/>
      <c r="N26" s="255"/>
      <c r="O26" s="255"/>
      <c r="P26" s="501"/>
      <c r="Q26" s="509">
        <v>12000000</v>
      </c>
      <c r="R26" s="521"/>
      <c r="S26" s="521"/>
      <c r="T26" s="521"/>
      <c r="U26" s="521"/>
      <c r="V26" s="572"/>
      <c r="W26" s="584" t="s">
        <v>30</v>
      </c>
      <c r="X26" s="138" t="s">
        <v>511</v>
      </c>
      <c r="Y26" s="599"/>
      <c r="Z26" s="138"/>
      <c r="AA26" s="630"/>
      <c r="AB26" s="136"/>
      <c r="AC26" s="136"/>
      <c r="AD26" s="136"/>
      <c r="AE26" s="136"/>
      <c r="AF26" s="136"/>
      <c r="AG26" s="136"/>
      <c r="AH26" s="136"/>
      <c r="AI26" s="136"/>
      <c r="AJ26" s="136"/>
      <c r="AK26" s="136"/>
      <c r="AL26" s="136"/>
    </row>
    <row r="27" spans="1:51" ht="26.25" customHeight="1">
      <c r="A27" s="136"/>
      <c r="B27" s="159" t="s">
        <v>1433</v>
      </c>
      <c r="C27" s="255" t="s">
        <v>2319</v>
      </c>
      <c r="D27" s="255"/>
      <c r="E27" s="255"/>
      <c r="F27" s="255"/>
      <c r="G27" s="255"/>
      <c r="H27" s="255"/>
      <c r="I27" s="255"/>
      <c r="J27" s="255"/>
      <c r="K27" s="255"/>
      <c r="L27" s="255"/>
      <c r="M27" s="255"/>
      <c r="N27" s="255"/>
      <c r="O27" s="255"/>
      <c r="P27" s="501"/>
      <c r="Q27" s="509">
        <v>3500000</v>
      </c>
      <c r="R27" s="521"/>
      <c r="S27" s="521"/>
      <c r="T27" s="521"/>
      <c r="U27" s="521"/>
      <c r="V27" s="572"/>
      <c r="W27" s="584" t="s">
        <v>30</v>
      </c>
      <c r="X27" s="138"/>
      <c r="Y27" s="138"/>
      <c r="Z27" s="138"/>
      <c r="AA27" s="630"/>
      <c r="AB27" s="136"/>
      <c r="AC27" s="136"/>
      <c r="AD27" s="136"/>
      <c r="AE27" s="136"/>
      <c r="AF27" s="136"/>
      <c r="AG27" s="136"/>
      <c r="AH27" s="136"/>
      <c r="AI27" s="136"/>
      <c r="AJ27" s="136"/>
      <c r="AK27" s="136"/>
      <c r="AL27" s="136"/>
      <c r="AM27" s="763" t="s">
        <v>2393</v>
      </c>
      <c r="AN27" s="792"/>
      <c r="AO27" s="792"/>
      <c r="AP27" s="792"/>
      <c r="AQ27" s="792"/>
      <c r="AR27" s="792"/>
      <c r="AS27" s="792"/>
      <c r="AT27" s="792"/>
      <c r="AU27" s="792"/>
      <c r="AV27" s="792"/>
      <c r="AW27" s="792"/>
      <c r="AX27" s="792"/>
      <c r="AY27" s="814"/>
    </row>
    <row r="28" spans="1:51" ht="16.5" customHeight="1">
      <c r="A28" s="136"/>
      <c r="B28" s="159" t="s">
        <v>1510</v>
      </c>
      <c r="C28" s="255" t="s">
        <v>2137</v>
      </c>
      <c r="D28" s="255"/>
      <c r="E28" s="255"/>
      <c r="F28" s="255"/>
      <c r="G28" s="255"/>
      <c r="H28" s="255"/>
      <c r="I28" s="255"/>
      <c r="J28" s="255"/>
      <c r="K28" s="255"/>
      <c r="L28" s="255"/>
      <c r="M28" s="255"/>
      <c r="N28" s="255"/>
      <c r="O28" s="255"/>
      <c r="P28" s="501"/>
      <c r="Q28" s="512">
        <f>Q26+Q27</f>
        <v>15500000</v>
      </c>
      <c r="R28" s="523"/>
      <c r="S28" s="523"/>
      <c r="T28" s="523"/>
      <c r="U28" s="523"/>
      <c r="V28" s="573"/>
      <c r="W28" s="584" t="s">
        <v>30</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180</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155</v>
      </c>
      <c r="C31" s="206" t="s">
        <v>2317</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155</v>
      </c>
      <c r="C32" s="206" t="s">
        <v>2320</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155</v>
      </c>
      <c r="C33" s="206" t="s">
        <v>2318</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155</v>
      </c>
      <c r="C34" s="206" t="s">
        <v>2377</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2310</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1</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2307</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180</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155</v>
      </c>
      <c r="C40" s="257" t="s">
        <v>2070</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155</v>
      </c>
      <c r="C41" s="257" t="s">
        <v>60</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2303</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1462</v>
      </c>
      <c r="AN42" s="791"/>
      <c r="AO42" s="791"/>
      <c r="AP42" s="791"/>
      <c r="AQ42" s="791"/>
      <c r="AR42" s="791"/>
      <c r="AS42" s="791"/>
      <c r="AT42" s="791"/>
      <c r="AU42" s="791"/>
      <c r="AV42" s="791"/>
      <c r="AW42" s="791"/>
      <c r="AX42" s="791"/>
      <c r="AY42" s="813"/>
    </row>
    <row r="43" spans="1:51" ht="21.75" customHeight="1">
      <c r="A43" s="136"/>
      <c r="B43" s="164" t="s">
        <v>694</v>
      </c>
      <c r="C43" s="258"/>
      <c r="D43" s="258"/>
      <c r="E43" s="258"/>
      <c r="F43" s="258"/>
      <c r="G43" s="258"/>
      <c r="H43" s="258"/>
      <c r="I43" s="258"/>
      <c r="J43" s="258"/>
      <c r="K43" s="258"/>
      <c r="L43" s="258"/>
      <c r="M43" s="258"/>
      <c r="N43" s="488"/>
      <c r="O43" s="493" t="s">
        <v>112</v>
      </c>
      <c r="P43" s="503"/>
      <c r="Q43" s="513">
        <v>6</v>
      </c>
      <c r="R43" s="513"/>
      <c r="S43" s="531" t="s">
        <v>68</v>
      </c>
      <c r="T43" s="544">
        <v>6</v>
      </c>
      <c r="U43" s="558"/>
      <c r="V43" s="574" t="s">
        <v>85</v>
      </c>
      <c r="W43" s="588" t="s">
        <v>86</v>
      </c>
      <c r="X43" s="588"/>
      <c r="Y43" s="588" t="s">
        <v>112</v>
      </c>
      <c r="Z43" s="614"/>
      <c r="AA43" s="544">
        <v>7</v>
      </c>
      <c r="AB43" s="558"/>
      <c r="AC43" s="639" t="s">
        <v>68</v>
      </c>
      <c r="AD43" s="544">
        <v>5</v>
      </c>
      <c r="AE43" s="558"/>
      <c r="AF43" s="574" t="s">
        <v>85</v>
      </c>
      <c r="AG43" s="574" t="s">
        <v>262</v>
      </c>
      <c r="AH43" s="574">
        <f>IF(Q43&gt;=1,(AA43*12+AD43)-(Q43*12+T43)+1,"")</f>
        <v>12</v>
      </c>
      <c r="AI43" s="588" t="s">
        <v>267</v>
      </c>
      <c r="AJ43" s="588"/>
      <c r="AK43" s="703" t="s">
        <v>132</v>
      </c>
      <c r="AL43" s="136"/>
      <c r="AM43" s="768"/>
      <c r="AX43" s="809"/>
    </row>
    <row r="44" spans="1:51" s="130" customFormat="1" ht="25.5" customHeight="1">
      <c r="A44" s="137"/>
      <c r="B44" s="165" t="s">
        <v>279</v>
      </c>
      <c r="C44" s="259"/>
      <c r="D44" s="259"/>
      <c r="E44" s="259"/>
      <c r="F44" s="381" t="b">
        <v>1</v>
      </c>
      <c r="G44" s="408" t="s">
        <v>36</v>
      </c>
      <c r="H44" s="440"/>
      <c r="I44" s="452"/>
      <c r="J44" s="464" t="b">
        <v>0</v>
      </c>
      <c r="K44" s="408" t="s">
        <v>182</v>
      </c>
      <c r="L44" s="440"/>
      <c r="M44" s="440"/>
      <c r="N44" s="440"/>
      <c r="O44" s="494"/>
      <c r="P44" s="504" t="b">
        <v>0</v>
      </c>
      <c r="Q44" s="514" t="s">
        <v>183</v>
      </c>
      <c r="R44" s="524"/>
      <c r="S44" s="524"/>
      <c r="T44" s="524"/>
      <c r="U44" s="524"/>
      <c r="V44" s="575"/>
      <c r="W44" s="504"/>
      <c r="X44" s="514" t="s">
        <v>66</v>
      </c>
      <c r="Y44" s="524"/>
      <c r="Z44" s="575"/>
      <c r="AA44" s="504" t="b">
        <v>1</v>
      </c>
      <c r="AB44" s="635" t="s">
        <v>140</v>
      </c>
      <c r="AC44" s="640"/>
      <c r="AD44" s="647" t="s">
        <v>127</v>
      </c>
      <c r="AE44" s="660"/>
      <c r="AF44" s="660"/>
      <c r="AG44" s="660"/>
      <c r="AH44" s="660"/>
      <c r="AI44" s="660"/>
      <c r="AJ44" s="293" t="s">
        <v>24</v>
      </c>
      <c r="AK44" s="704"/>
      <c r="AL44" s="137"/>
      <c r="AM44" s="767" t="s">
        <v>382</v>
      </c>
      <c r="AN44" s="791"/>
      <c r="AO44" s="791"/>
      <c r="AP44" s="791"/>
      <c r="AQ44" s="791"/>
      <c r="AR44" s="791"/>
      <c r="AS44" s="791"/>
      <c r="AT44" s="791"/>
      <c r="AU44" s="791"/>
      <c r="AV44" s="791"/>
      <c r="AW44" s="791"/>
      <c r="AX44" s="791"/>
      <c r="AY44" s="813"/>
    </row>
    <row r="45" spans="1:51" s="130" customFormat="1" ht="18.75" customHeight="1">
      <c r="A45" s="137"/>
      <c r="B45" s="166" t="s">
        <v>696</v>
      </c>
      <c r="C45" s="260"/>
      <c r="D45" s="260"/>
      <c r="E45" s="260"/>
      <c r="F45" s="382" t="s">
        <v>310</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2332</v>
      </c>
      <c r="H46" s="250"/>
      <c r="I46" s="250"/>
      <c r="J46" s="250"/>
      <c r="K46" s="250"/>
      <c r="L46" s="250"/>
      <c r="M46" s="483" t="b">
        <v>1</v>
      </c>
      <c r="N46" s="306" t="s">
        <v>2333</v>
      </c>
      <c r="O46" s="250"/>
      <c r="P46" s="250"/>
      <c r="Q46" s="278"/>
      <c r="R46" s="278"/>
      <c r="S46" s="306"/>
      <c r="T46" s="483" t="b">
        <v>1</v>
      </c>
      <c r="U46" s="306" t="s">
        <v>140</v>
      </c>
      <c r="V46" s="278"/>
      <c r="W46" s="250"/>
      <c r="X46" s="306" t="s">
        <v>127</v>
      </c>
      <c r="Y46" s="600"/>
      <c r="Z46" s="600"/>
      <c r="AA46" s="600"/>
      <c r="AB46" s="600"/>
      <c r="AC46" s="600"/>
      <c r="AD46" s="600"/>
      <c r="AE46" s="600"/>
      <c r="AF46" s="600"/>
      <c r="AG46" s="600"/>
      <c r="AH46" s="600"/>
      <c r="AI46" s="600"/>
      <c r="AJ46" s="600"/>
      <c r="AK46" s="706" t="s">
        <v>24</v>
      </c>
      <c r="AL46" s="137"/>
      <c r="AM46" s="763" t="s">
        <v>382</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298</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t="s">
        <v>2224</v>
      </c>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2339</v>
      </c>
      <c r="AR49" s="765" t="b">
        <v>0</v>
      </c>
      <c r="AS49" s="796" t="s">
        <v>2332</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2338</v>
      </c>
      <c r="AO50" s="796"/>
      <c r="AP50" s="796"/>
      <c r="AR50" s="765" t="b">
        <v>1</v>
      </c>
      <c r="AS50" s="796" t="s">
        <v>2333</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182</v>
      </c>
      <c r="AO51" s="796"/>
      <c r="AP51" s="796"/>
      <c r="AR51" s="765" t="b">
        <v>0</v>
      </c>
      <c r="AS51" s="796" t="s">
        <v>140</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1</v>
      </c>
      <c r="AN52" s="796" t="s">
        <v>183</v>
      </c>
      <c r="AO52" s="796"/>
      <c r="AP52" s="796"/>
      <c r="AR52" s="765" t="b">
        <v>1</v>
      </c>
      <c r="AS52" s="796" t="s">
        <v>2340</v>
      </c>
      <c r="AT52" s="796"/>
    </row>
    <row r="53" spans="1:55" s="130" customFormat="1" ht="18.75" customHeight="1">
      <c r="A53" s="137"/>
      <c r="B53" s="167"/>
      <c r="C53" s="261"/>
      <c r="D53" s="261"/>
      <c r="E53" s="261"/>
      <c r="F53" s="387" t="s">
        <v>77</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1</v>
      </c>
      <c r="AN53" s="796" t="s">
        <v>66</v>
      </c>
      <c r="AO53" s="796"/>
      <c r="AP53" s="796"/>
      <c r="AQ53" s="1"/>
      <c r="AR53" s="765" t="b">
        <v>0</v>
      </c>
      <c r="AS53" s="796" t="s">
        <v>151</v>
      </c>
      <c r="AT53" s="796"/>
      <c r="AV53" s="1"/>
      <c r="BC53" s="1"/>
    </row>
    <row r="54" spans="1:55" ht="18.75" customHeight="1">
      <c r="A54" s="136"/>
      <c r="B54" s="168"/>
      <c r="C54" s="262"/>
      <c r="D54" s="262"/>
      <c r="E54" s="262"/>
      <c r="F54" s="388" t="s">
        <v>269</v>
      </c>
      <c r="G54" s="245"/>
      <c r="H54" s="245"/>
      <c r="I54" s="245"/>
      <c r="J54" s="245"/>
      <c r="K54" s="245"/>
      <c r="L54" s="245"/>
      <c r="M54" s="484" t="s">
        <v>314</v>
      </c>
      <c r="N54" s="489"/>
      <c r="O54" s="489"/>
      <c r="P54" s="489">
        <v>30</v>
      </c>
      <c r="Q54" s="489"/>
      <c r="R54" s="220" t="s">
        <v>2</v>
      </c>
      <c r="S54" s="489">
        <v>4</v>
      </c>
      <c r="T54" s="489"/>
      <c r="U54" s="220" t="s">
        <v>89</v>
      </c>
      <c r="V54" s="220" t="s">
        <v>127</v>
      </c>
      <c r="W54" s="589"/>
      <c r="X54" s="284" t="s">
        <v>124</v>
      </c>
      <c r="Y54" s="220"/>
      <c r="Z54" s="220"/>
      <c r="AA54" s="589"/>
      <c r="AB54" s="284" t="s">
        <v>151</v>
      </c>
      <c r="AC54" s="220"/>
      <c r="AD54" s="220" t="s">
        <v>24</v>
      </c>
      <c r="AE54" s="415"/>
      <c r="AF54" s="415"/>
      <c r="AG54" s="415"/>
      <c r="AH54" s="415"/>
      <c r="AI54" s="415"/>
      <c r="AJ54" s="415"/>
      <c r="AK54" s="711"/>
      <c r="AL54" s="137"/>
      <c r="AM54" s="765" t="b">
        <v>0</v>
      </c>
      <c r="AN54" s="796" t="s">
        <v>140</v>
      </c>
      <c r="AO54" s="796"/>
      <c r="AP54" s="796"/>
      <c r="AR54" s="765" t="b">
        <v>1</v>
      </c>
      <c r="AS54" s="796" t="s">
        <v>2341</v>
      </c>
      <c r="AT54" s="796"/>
    </row>
    <row r="55" spans="1:55" ht="24.75" customHeight="1">
      <c r="A55" s="136"/>
      <c r="B55" s="169" t="s">
        <v>711</v>
      </c>
      <c r="C55" s="263"/>
      <c r="D55" s="263"/>
      <c r="E55" s="359"/>
      <c r="F55" s="389"/>
      <c r="G55" s="413" t="s">
        <v>699</v>
      </c>
      <c r="H55" s="442"/>
      <c r="I55" s="453"/>
      <c r="J55" s="413" t="s">
        <v>702</v>
      </c>
      <c r="K55" s="442"/>
      <c r="L55" s="442"/>
      <c r="M55" s="485"/>
      <c r="N55" s="490" t="s">
        <v>2387</v>
      </c>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2237</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2118</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59</v>
      </c>
      <c r="C60" s="265" t="s">
        <v>2268</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15763120</v>
      </c>
      <c r="U60" s="559"/>
      <c r="V60" s="559"/>
      <c r="W60" s="559"/>
      <c r="X60" s="559"/>
      <c r="Y60" s="601"/>
      <c r="Z60" s="586" t="s">
        <v>30</v>
      </c>
      <c r="AA60" s="250" t="s">
        <v>511</v>
      </c>
      <c r="AB60" s="598" t="str">
        <f>IFERROR(IF(T61&gt;=T60,"○","×"),"")</f>
        <v>×</v>
      </c>
      <c r="AC60" s="641"/>
      <c r="AD60" s="648"/>
      <c r="AE60" s="648"/>
      <c r="AF60" s="648"/>
      <c r="AG60" s="648"/>
      <c r="AH60" s="648"/>
      <c r="AI60" s="648"/>
      <c r="AJ60" s="648"/>
      <c r="AK60" s="648"/>
      <c r="AL60" s="136"/>
      <c r="AM60" s="763" t="s">
        <v>243</v>
      </c>
      <c r="AN60" s="792"/>
      <c r="AO60" s="792"/>
      <c r="AP60" s="792"/>
      <c r="AQ60" s="792"/>
      <c r="AR60" s="792"/>
      <c r="AS60" s="792"/>
      <c r="AT60" s="792"/>
      <c r="AU60" s="792"/>
      <c r="AV60" s="792"/>
      <c r="AW60" s="792"/>
      <c r="AX60" s="792"/>
      <c r="AY60" s="814"/>
    </row>
    <row r="61" spans="1:55" ht="27" customHeight="1">
      <c r="A61" s="136"/>
      <c r="B61" s="174" t="s">
        <v>76</v>
      </c>
      <c r="C61" s="266" t="s">
        <v>2223</v>
      </c>
      <c r="D61" s="334"/>
      <c r="E61" s="334"/>
      <c r="F61" s="334"/>
      <c r="G61" s="334"/>
      <c r="H61" s="334"/>
      <c r="I61" s="334"/>
      <c r="J61" s="334"/>
      <c r="K61" s="334"/>
      <c r="L61" s="334"/>
      <c r="M61" s="334"/>
      <c r="N61" s="334"/>
      <c r="O61" s="334"/>
      <c r="P61" s="334"/>
      <c r="Q61" s="334"/>
      <c r="R61" s="334"/>
      <c r="S61" s="533"/>
      <c r="T61" s="546">
        <v>10000000</v>
      </c>
      <c r="U61" s="560"/>
      <c r="V61" s="560"/>
      <c r="W61" s="560"/>
      <c r="X61" s="560"/>
      <c r="Y61" s="602"/>
      <c r="Z61" s="584" t="s">
        <v>30</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155</v>
      </c>
      <c r="C64" s="257" t="s">
        <v>2380</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2298</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4107796</v>
      </c>
      <c r="U67" s="561"/>
      <c r="V67" s="561"/>
      <c r="W67" s="561"/>
      <c r="X67" s="561"/>
      <c r="Y67" s="603" t="s">
        <v>30</v>
      </c>
      <c r="Z67" s="615" t="s">
        <v>511</v>
      </c>
      <c r="AA67" s="301"/>
      <c r="AB67" s="136"/>
      <c r="AC67" s="136"/>
      <c r="AD67" s="136"/>
      <c r="AE67" s="136"/>
      <c r="AF67" s="136"/>
      <c r="AG67" s="136" t="s">
        <v>511</v>
      </c>
      <c r="AH67" s="538" t="str">
        <f>IF(T68&lt;T67,"×","")</f>
        <v/>
      </c>
      <c r="AI67" s="136"/>
      <c r="AJ67" s="136"/>
      <c r="AK67" s="136"/>
      <c r="AL67" s="136"/>
      <c r="AM67" s="767" t="s">
        <v>2381</v>
      </c>
      <c r="AN67" s="797"/>
      <c r="AO67" s="797"/>
      <c r="AP67" s="797"/>
      <c r="AQ67" s="797"/>
      <c r="AR67" s="797"/>
      <c r="AS67" s="797"/>
      <c r="AT67" s="797"/>
      <c r="AU67" s="797"/>
      <c r="AV67" s="797"/>
      <c r="AW67" s="797"/>
      <c r="AX67" s="797"/>
      <c r="AY67" s="818"/>
    </row>
    <row r="68" spans="1:74" ht="23.25" customHeight="1">
      <c r="A68" s="136"/>
      <c r="B68" s="177" t="s">
        <v>2122</v>
      </c>
      <c r="C68" s="268"/>
      <c r="D68" s="268"/>
      <c r="E68" s="268"/>
      <c r="F68" s="268"/>
      <c r="G68" s="268"/>
      <c r="H68" s="268"/>
      <c r="I68" s="268"/>
      <c r="J68" s="268"/>
      <c r="K68" s="268"/>
      <c r="L68" s="268"/>
      <c r="M68" s="268"/>
      <c r="N68" s="268"/>
      <c r="O68" s="268"/>
      <c r="P68" s="268"/>
      <c r="Q68" s="268"/>
      <c r="R68" s="268"/>
      <c r="S68" s="268"/>
      <c r="T68" s="548">
        <v>4226696</v>
      </c>
      <c r="U68" s="562"/>
      <c r="V68" s="562"/>
      <c r="W68" s="562"/>
      <c r="X68" s="590"/>
      <c r="Y68" s="604" t="s">
        <v>30</v>
      </c>
      <c r="Z68" s="136"/>
      <c r="AA68" s="631" t="s">
        <v>127</v>
      </c>
      <c r="AB68" s="636">
        <f>IFERROR(T69/T67*100,0)</f>
        <v>79.361292527671779</v>
      </c>
      <c r="AC68" s="642"/>
      <c r="AD68" s="649"/>
      <c r="AE68" s="644" t="s">
        <v>417</v>
      </c>
      <c r="AF68" s="644" t="s">
        <v>24</v>
      </c>
      <c r="AG68" s="136" t="s">
        <v>511</v>
      </c>
      <c r="AH68" s="595" t="str">
        <f>IF(T67=0,"",(IF(AB68&gt;=200/3,"○","×")))</f>
        <v>○</v>
      </c>
      <c r="AI68" s="284"/>
      <c r="AJ68" s="284"/>
      <c r="AK68" s="284"/>
      <c r="AL68" s="136"/>
      <c r="AM68" s="767" t="s">
        <v>1054</v>
      </c>
      <c r="AN68" s="797"/>
      <c r="AO68" s="797"/>
      <c r="AP68" s="797"/>
      <c r="AQ68" s="797"/>
      <c r="AR68" s="797"/>
      <c r="AS68" s="797"/>
      <c r="AT68" s="797"/>
      <c r="AU68" s="797"/>
      <c r="AV68" s="797"/>
      <c r="AW68" s="797"/>
      <c r="AX68" s="797"/>
      <c r="AY68" s="818"/>
    </row>
    <row r="69" spans="1:74" ht="19.5" customHeight="1">
      <c r="A69" s="136"/>
      <c r="B69" s="178"/>
      <c r="C69" s="269" t="s">
        <v>2378</v>
      </c>
      <c r="D69" s="269"/>
      <c r="E69" s="269"/>
      <c r="F69" s="269"/>
      <c r="G69" s="269"/>
      <c r="H69" s="269"/>
      <c r="I69" s="269"/>
      <c r="J69" s="269"/>
      <c r="K69" s="269"/>
      <c r="L69" s="269"/>
      <c r="M69" s="269"/>
      <c r="N69" s="269"/>
      <c r="O69" s="269"/>
      <c r="P69" s="269"/>
      <c r="Q69" s="269"/>
      <c r="R69" s="269"/>
      <c r="S69" s="269"/>
      <c r="T69" s="549">
        <v>3260000</v>
      </c>
      <c r="U69" s="563"/>
      <c r="V69" s="563"/>
      <c r="W69" s="563"/>
      <c r="X69" s="591"/>
      <c r="Y69" s="605" t="s">
        <v>30</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127</v>
      </c>
      <c r="U70" s="564">
        <f>T69/10</f>
        <v>326000</v>
      </c>
      <c r="V70" s="564"/>
      <c r="W70" s="564"/>
      <c r="X70" s="592" t="s">
        <v>30</v>
      </c>
      <c r="Y70" s="606" t="s">
        <v>24</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594</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2251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715</v>
      </c>
      <c r="D74" s="280" t="s">
        <v>260</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1</v>
      </c>
      <c r="AN74" s="796" t="s">
        <v>1986</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2359</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v>
      </c>
      <c r="AA75" s="607"/>
      <c r="AB75" s="607"/>
      <c r="AC75" s="607"/>
      <c r="AD75" s="607"/>
      <c r="AE75" s="607"/>
      <c r="AF75" s="607"/>
      <c r="AG75" s="607"/>
      <c r="AH75" s="607"/>
      <c r="AI75" s="607"/>
      <c r="AJ75" s="607"/>
      <c r="AK75" s="607"/>
      <c r="AL75" s="607"/>
      <c r="AM75" s="767" t="s">
        <v>616</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2360</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715</v>
      </c>
      <c r="D78" s="257" t="s">
        <v>1420</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1103</v>
      </c>
      <c r="D79" s="267"/>
      <c r="E79" s="267"/>
      <c r="F79" s="267"/>
      <c r="G79" s="267"/>
      <c r="H79" s="267"/>
      <c r="I79" s="267"/>
      <c r="J79" s="267"/>
      <c r="K79" s="267"/>
      <c r="L79" s="267"/>
      <c r="M79" s="267"/>
      <c r="N79" s="267"/>
      <c r="O79" s="267"/>
      <c r="P79" s="267"/>
      <c r="Q79" s="267"/>
      <c r="R79" s="267"/>
      <c r="S79" s="267"/>
      <c r="T79" s="519"/>
      <c r="U79" s="547">
        <f>'別紙様式2-2（４・５月分）'!K8</f>
        <v>146648</v>
      </c>
      <c r="V79" s="561"/>
      <c r="W79" s="561"/>
      <c r="X79" s="561"/>
      <c r="Y79" s="561"/>
      <c r="Z79" s="617" t="s">
        <v>30</v>
      </c>
      <c r="AA79" s="250" t="s">
        <v>511</v>
      </c>
      <c r="AB79" s="596" t="str">
        <f>IF('別紙様式2-2（４・５月分）'!AV7="新規ベア加算なし","",IF(U80&gt;=U79,"○","×"))</f>
        <v>○</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2244</v>
      </c>
      <c r="D80" s="273"/>
      <c r="E80" s="273"/>
      <c r="F80" s="273"/>
      <c r="G80" s="273"/>
      <c r="H80" s="273"/>
      <c r="I80" s="273"/>
      <c r="J80" s="273"/>
      <c r="K80" s="273"/>
      <c r="L80" s="273"/>
      <c r="M80" s="273"/>
      <c r="N80" s="273"/>
      <c r="O80" s="273"/>
      <c r="P80" s="273"/>
      <c r="Q80" s="273"/>
      <c r="R80" s="273"/>
      <c r="S80" s="273"/>
      <c r="T80" s="518"/>
      <c r="U80" s="547">
        <f>U81+U86</f>
        <v>186000</v>
      </c>
      <c r="V80" s="561"/>
      <c r="W80" s="561"/>
      <c r="X80" s="561"/>
      <c r="Y80" s="561"/>
      <c r="Z80" s="603" t="s">
        <v>30</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2062</v>
      </c>
      <c r="F81" s="391"/>
      <c r="G81" s="391"/>
      <c r="H81" s="391"/>
      <c r="I81" s="391"/>
      <c r="J81" s="391"/>
      <c r="K81" s="391"/>
      <c r="L81" s="391"/>
      <c r="M81" s="391"/>
      <c r="N81" s="391"/>
      <c r="O81" s="391"/>
      <c r="P81" s="391"/>
      <c r="Q81" s="391"/>
      <c r="R81" s="391"/>
      <c r="S81" s="391"/>
      <c r="T81" s="551"/>
      <c r="U81" s="565">
        <v>136000</v>
      </c>
      <c r="V81" s="576"/>
      <c r="W81" s="576"/>
      <c r="X81" s="576"/>
      <c r="Y81" s="608"/>
      <c r="Z81" s="618" t="s">
        <v>30</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127</v>
      </c>
      <c r="AC82" s="645">
        <f>IFERROR(U83/U81*100,0)</f>
        <v>73.529411764705884</v>
      </c>
      <c r="AD82" s="652"/>
      <c r="AE82" s="661"/>
      <c r="AF82" s="668" t="s">
        <v>417</v>
      </c>
      <c r="AG82" s="668" t="s">
        <v>24</v>
      </c>
      <c r="AH82" s="675" t="s">
        <v>511</v>
      </c>
      <c r="AI82" s="596" t="str">
        <f>IF('別紙様式2-2（４・５月分）'!AV7="新規ベア加算なし","",IF(U81=0,"",IF(AND(AC82&gt;=200/3,AC82&lt;=100),"○","×")))</f>
        <v>○</v>
      </c>
      <c r="AJ82" s="284"/>
      <c r="AK82" s="136"/>
      <c r="AL82" s="284"/>
      <c r="AM82" s="773" t="s">
        <v>2382</v>
      </c>
      <c r="AN82" s="800"/>
      <c r="AO82" s="800"/>
      <c r="AP82" s="800"/>
      <c r="AQ82" s="800"/>
      <c r="AR82" s="800"/>
      <c r="AS82" s="800"/>
      <c r="AT82" s="800"/>
      <c r="AU82" s="800"/>
      <c r="AV82" s="800"/>
      <c r="AW82" s="800"/>
      <c r="AX82" s="800"/>
      <c r="AY82" s="819"/>
    </row>
    <row r="83" spans="1:51" ht="9.75" customHeight="1">
      <c r="A83" s="136"/>
      <c r="B83" s="181"/>
      <c r="C83" s="275"/>
      <c r="D83" s="336"/>
      <c r="E83" s="306"/>
      <c r="F83" s="392" t="s">
        <v>2379</v>
      </c>
      <c r="G83" s="416"/>
      <c r="H83" s="416"/>
      <c r="I83" s="416"/>
      <c r="J83" s="416"/>
      <c r="K83" s="416"/>
      <c r="L83" s="416"/>
      <c r="M83" s="416"/>
      <c r="N83" s="416"/>
      <c r="O83" s="416"/>
      <c r="P83" s="416"/>
      <c r="Q83" s="416"/>
      <c r="R83" s="416"/>
      <c r="S83" s="416"/>
      <c r="T83" s="416"/>
      <c r="U83" s="567">
        <v>100000</v>
      </c>
      <c r="V83" s="578"/>
      <c r="W83" s="578"/>
      <c r="X83" s="578"/>
      <c r="Y83" s="610"/>
      <c r="Z83" s="620" t="s">
        <v>30</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127</v>
      </c>
      <c r="V85" s="579">
        <f>U83/2</f>
        <v>50000</v>
      </c>
      <c r="W85" s="579"/>
      <c r="X85" s="579"/>
      <c r="Y85" s="611" t="s">
        <v>30</v>
      </c>
      <c r="Z85" s="606" t="s">
        <v>24</v>
      </c>
      <c r="AA85" s="634"/>
      <c r="AB85" s="637"/>
      <c r="AC85" s="637"/>
      <c r="AD85" s="643"/>
      <c r="AE85" s="650"/>
      <c r="AF85" s="650"/>
      <c r="AG85" s="644"/>
      <c r="AH85" s="136"/>
      <c r="AI85" s="674"/>
      <c r="AJ85" s="284"/>
      <c r="AK85" s="284"/>
      <c r="AL85" s="284"/>
      <c r="AM85" s="772"/>
    </row>
    <row r="86" spans="1:51" ht="9.75" customHeight="1">
      <c r="A86" s="136"/>
      <c r="B86" s="181"/>
      <c r="C86" s="276" t="s">
        <v>685</v>
      </c>
      <c r="D86" s="338"/>
      <c r="E86" s="362" t="s">
        <v>2246</v>
      </c>
      <c r="F86" s="391"/>
      <c r="G86" s="391"/>
      <c r="H86" s="391"/>
      <c r="I86" s="391"/>
      <c r="J86" s="391"/>
      <c r="K86" s="391"/>
      <c r="L86" s="391"/>
      <c r="M86" s="391"/>
      <c r="N86" s="391"/>
      <c r="O86" s="391"/>
      <c r="P86" s="391"/>
      <c r="Q86" s="391"/>
      <c r="R86" s="391"/>
      <c r="S86" s="391"/>
      <c r="T86" s="551"/>
      <c r="U86" s="565">
        <v>50000</v>
      </c>
      <c r="V86" s="576"/>
      <c r="W86" s="576"/>
      <c r="X86" s="576"/>
      <c r="Y86" s="608"/>
      <c r="Z86" s="622" t="s">
        <v>30</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127</v>
      </c>
      <c r="AC87" s="645">
        <f>IFERROR(U88/U86*100,0)</f>
        <v>80</v>
      </c>
      <c r="AD87" s="652"/>
      <c r="AE87" s="661"/>
      <c r="AF87" s="668" t="s">
        <v>417</v>
      </c>
      <c r="AG87" s="668" t="s">
        <v>24</v>
      </c>
      <c r="AH87" s="675" t="s">
        <v>511</v>
      </c>
      <c r="AI87" s="596" t="str">
        <f>IF('別紙様式2-2（４・５月分）'!AV7="新規ベア加算なし","",IF(U86=0,"",IF(AND(AC87&gt;=200/3,AC87&lt;=100),"○","×")))</f>
        <v>○</v>
      </c>
      <c r="AJ87" s="284"/>
      <c r="AK87" s="284"/>
      <c r="AL87" s="284"/>
      <c r="AM87" s="773" t="s">
        <v>2383</v>
      </c>
      <c r="AN87" s="800"/>
      <c r="AO87" s="800"/>
      <c r="AP87" s="800"/>
      <c r="AQ87" s="800"/>
      <c r="AR87" s="800"/>
      <c r="AS87" s="800"/>
      <c r="AT87" s="800"/>
      <c r="AU87" s="800"/>
      <c r="AV87" s="800"/>
      <c r="AW87" s="800"/>
      <c r="AX87" s="800"/>
      <c r="AY87" s="819"/>
    </row>
    <row r="88" spans="1:51" ht="9.75" customHeight="1">
      <c r="A88" s="136"/>
      <c r="B88" s="181"/>
      <c r="C88" s="277"/>
      <c r="D88" s="336"/>
      <c r="E88" s="363"/>
      <c r="F88" s="392" t="s">
        <v>2131</v>
      </c>
      <c r="G88" s="416"/>
      <c r="H88" s="416"/>
      <c r="I88" s="416"/>
      <c r="J88" s="416"/>
      <c r="K88" s="416"/>
      <c r="L88" s="416"/>
      <c r="M88" s="416"/>
      <c r="N88" s="416"/>
      <c r="O88" s="416"/>
      <c r="P88" s="416"/>
      <c r="Q88" s="416"/>
      <c r="R88" s="416"/>
      <c r="S88" s="416"/>
      <c r="T88" s="416"/>
      <c r="U88" s="567">
        <v>40000</v>
      </c>
      <c r="V88" s="578"/>
      <c r="W88" s="578"/>
      <c r="X88" s="578"/>
      <c r="Y88" s="610"/>
      <c r="Z88" s="624" t="s">
        <v>30</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127</v>
      </c>
      <c r="V90" s="564">
        <f>U88/2</f>
        <v>20000</v>
      </c>
      <c r="W90" s="564"/>
      <c r="X90" s="564"/>
      <c r="Y90" s="592" t="s">
        <v>30</v>
      </c>
      <c r="Z90" s="626" t="s">
        <v>24</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717</v>
      </c>
      <c r="C93" s="278"/>
      <c r="D93" s="278"/>
      <c r="E93" s="278"/>
      <c r="F93" s="278"/>
      <c r="G93" s="278"/>
      <c r="H93" s="278"/>
      <c r="I93" s="278"/>
      <c r="J93" s="278"/>
      <c r="K93" s="278"/>
      <c r="L93" s="278"/>
      <c r="M93" s="278"/>
      <c r="N93" s="278"/>
      <c r="O93" s="278"/>
      <c r="P93" s="278"/>
      <c r="Q93" s="278"/>
      <c r="R93" s="525" t="s">
        <v>715</v>
      </c>
      <c r="S93" s="534" t="s">
        <v>93</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該当</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2236</v>
      </c>
      <c r="C95" s="279"/>
      <c r="D95" s="279"/>
      <c r="E95" s="279"/>
      <c r="F95" s="279"/>
      <c r="G95" s="279"/>
      <c r="H95" s="279"/>
      <c r="I95" s="279"/>
      <c r="J95" s="279"/>
      <c r="K95" s="279"/>
      <c r="L95" s="279"/>
      <c r="M95" s="279"/>
      <c r="N95" s="279"/>
      <c r="O95" s="279"/>
      <c r="P95" s="279"/>
      <c r="Q95" s="279"/>
      <c r="R95" s="525" t="s">
        <v>715</v>
      </c>
      <c r="S95" s="534" t="s">
        <v>2253</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736</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721</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2339</v>
      </c>
    </row>
    <row r="99" spans="1:51" s="130" customFormat="1" ht="16.5" customHeight="1">
      <c r="A99" s="137"/>
      <c r="B99" s="185"/>
      <c r="C99" s="192" t="s">
        <v>156</v>
      </c>
      <c r="D99" s="340" t="s">
        <v>627</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1986</v>
      </c>
      <c r="AO99" s="796"/>
      <c r="AP99" s="796"/>
    </row>
    <row r="100" spans="1:51" s="130" customFormat="1" ht="16.5" customHeight="1">
      <c r="A100" s="137"/>
      <c r="B100" s="185"/>
      <c r="C100" s="281" t="s">
        <v>46</v>
      </c>
      <c r="D100" s="341" t="s">
        <v>1248</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1</v>
      </c>
      <c r="AN100" s="796" t="s">
        <v>2343</v>
      </c>
      <c r="AO100" s="796"/>
      <c r="AP100" s="796"/>
    </row>
    <row r="101" spans="1:51" s="130" customFormat="1" ht="16.5" customHeight="1">
      <c r="A101" s="137"/>
      <c r="B101" s="185"/>
      <c r="C101" s="282" t="s">
        <v>284</v>
      </c>
      <c r="D101" s="342" t="s">
        <v>299</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2221</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2247</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564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725</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2339</v>
      </c>
    </row>
    <row r="107" spans="1:51" s="130" customFormat="1" ht="26.25" customHeight="1">
      <c r="A107" s="137"/>
      <c r="B107" s="187"/>
      <c r="C107" s="192" t="s">
        <v>156</v>
      </c>
      <c r="D107" s="343" t="s">
        <v>732</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1986</v>
      </c>
      <c r="AO107" s="796"/>
      <c r="AP107" s="796"/>
      <c r="AQ107" s="1"/>
      <c r="AR107" s="765" t="b">
        <v>0</v>
      </c>
      <c r="AS107" s="796" t="s">
        <v>2344</v>
      </c>
      <c r="AT107" s="796"/>
      <c r="AU107" s="796"/>
    </row>
    <row r="108" spans="1:51" s="130" customFormat="1" ht="25.5" customHeight="1">
      <c r="A108" s="137"/>
      <c r="B108" s="187"/>
      <c r="C108" s="193"/>
      <c r="D108" s="289" t="s">
        <v>288</v>
      </c>
      <c r="E108" s="346"/>
      <c r="F108" s="346"/>
      <c r="G108" s="346"/>
      <c r="H108" s="444"/>
      <c r="I108" s="455" t="s">
        <v>59</v>
      </c>
      <c r="J108" s="466" t="s">
        <v>571</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1</v>
      </c>
      <c r="AN108" s="796" t="s">
        <v>2343</v>
      </c>
      <c r="AO108" s="796"/>
      <c r="AP108" s="796"/>
      <c r="AQ108" s="779"/>
      <c r="AR108" s="765" t="b">
        <v>0</v>
      </c>
      <c r="AS108" s="796" t="s">
        <v>2345</v>
      </c>
      <c r="AT108" s="796"/>
      <c r="AU108" s="796"/>
      <c r="AV108" s="779"/>
      <c r="AW108" s="779"/>
      <c r="AX108" s="779"/>
      <c r="AY108" s="779"/>
    </row>
    <row r="109" spans="1:51" s="130" customFormat="1" ht="33" customHeight="1">
      <c r="A109" s="137"/>
      <c r="B109" s="187"/>
      <c r="C109" s="193"/>
      <c r="D109" s="290"/>
      <c r="E109" s="347"/>
      <c r="F109" s="347"/>
      <c r="G109" s="347"/>
      <c r="H109" s="445"/>
      <c r="I109" s="456"/>
      <c r="J109" s="467" t="s">
        <v>913</v>
      </c>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2385</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76</v>
      </c>
      <c r="J110" s="468" t="s">
        <v>35</v>
      </c>
      <c r="K110" s="479"/>
      <c r="L110" s="479"/>
      <c r="M110" s="479"/>
      <c r="N110" s="479"/>
      <c r="O110" s="479"/>
      <c r="P110" s="479"/>
      <c r="Q110" s="479"/>
      <c r="R110" s="479"/>
      <c r="S110" s="537" t="s">
        <v>562</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t="s">
        <v>2083</v>
      </c>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1365</v>
      </c>
      <c r="AN111" s="803"/>
      <c r="AO111" s="803"/>
      <c r="AP111" s="803"/>
      <c r="AQ111" s="803"/>
      <c r="AR111" s="803"/>
      <c r="AS111" s="803"/>
      <c r="AT111" s="803"/>
      <c r="AU111" s="803"/>
      <c r="AV111" s="803"/>
      <c r="AW111" s="803"/>
      <c r="AX111" s="803"/>
      <c r="AY111" s="822"/>
    </row>
    <row r="112" spans="1:51" s="130" customFormat="1" ht="18" customHeight="1">
      <c r="A112" s="137"/>
      <c r="B112" s="188"/>
      <c r="C112" s="285" t="s">
        <v>46</v>
      </c>
      <c r="D112" s="342" t="s">
        <v>294</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2384</v>
      </c>
      <c r="D114" s="283"/>
      <c r="E114" s="283"/>
      <c r="F114" s="283"/>
      <c r="G114" s="283"/>
      <c r="H114" s="283"/>
      <c r="I114" s="283"/>
      <c r="J114" s="283"/>
      <c r="K114" s="283"/>
      <c r="L114" s="171"/>
      <c r="M114" s="191"/>
      <c r="N114" s="287"/>
      <c r="O114" s="496" t="s">
        <v>313</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2312</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726</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要記入</v>
      </c>
    </row>
    <row r="117" spans="1:51" s="130" customFormat="1" ht="17.25" customHeight="1">
      <c r="A117" s="137"/>
      <c r="B117" s="190" t="s">
        <v>723</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2339</v>
      </c>
      <c r="AR117" s="765" t="b">
        <v>0</v>
      </c>
      <c r="AS117" s="796" t="s">
        <v>2344</v>
      </c>
      <c r="AT117" s="796"/>
      <c r="AU117" s="796"/>
    </row>
    <row r="118" spans="1:51" s="130" customFormat="1" ht="20.25" customHeight="1">
      <c r="A118" s="137"/>
      <c r="B118" s="191"/>
      <c r="C118" s="287"/>
      <c r="D118" s="345" t="s">
        <v>725</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1986</v>
      </c>
      <c r="AO118" s="796"/>
      <c r="AP118" s="796"/>
      <c r="AR118" s="765" t="b">
        <v>0</v>
      </c>
      <c r="AS118" s="796" t="s">
        <v>2345</v>
      </c>
      <c r="AT118" s="796"/>
      <c r="AU118" s="796"/>
    </row>
    <row r="119" spans="1:51" s="130" customFormat="1" ht="28.5" customHeight="1">
      <c r="A119" s="137"/>
      <c r="B119" s="192" t="s">
        <v>156</v>
      </c>
      <c r="C119" s="288" t="s">
        <v>175</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1</v>
      </c>
      <c r="AN119" s="796" t="s">
        <v>2343</v>
      </c>
      <c r="AO119" s="796"/>
      <c r="AP119" s="796"/>
      <c r="AR119" s="765" t="b">
        <v>0</v>
      </c>
      <c r="AS119" s="796" t="s">
        <v>2346</v>
      </c>
      <c r="AT119" s="796"/>
      <c r="AU119" s="796"/>
    </row>
    <row r="120" spans="1:51" s="130" customFormat="1" ht="25.5" customHeight="1">
      <c r="A120" s="137"/>
      <c r="B120" s="193"/>
      <c r="C120" s="289" t="s">
        <v>303</v>
      </c>
      <c r="D120" s="346"/>
      <c r="E120" s="346"/>
      <c r="F120" s="346"/>
      <c r="G120" s="418"/>
      <c r="H120" s="448" t="s">
        <v>59</v>
      </c>
      <c r="I120" s="459" t="s">
        <v>162</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1491</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76</v>
      </c>
      <c r="I121" s="460" t="s">
        <v>158</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290</v>
      </c>
      <c r="I122" s="461" t="s">
        <v>164</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46</v>
      </c>
      <c r="C123" s="292" t="s">
        <v>294</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588</v>
      </c>
      <c r="C125" s="197"/>
      <c r="D125" s="197"/>
      <c r="E125" s="197"/>
      <c r="F125" s="197"/>
      <c r="G125" s="197"/>
      <c r="H125" s="197"/>
      <c r="I125" s="197"/>
      <c r="J125" s="197"/>
      <c r="K125" s="197"/>
      <c r="L125" s="171"/>
      <c r="M125" s="191"/>
      <c r="N125" s="287"/>
      <c r="O125" s="497" t="s">
        <v>2222</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v>
      </c>
      <c r="AL125" s="137"/>
      <c r="AM125" s="767" t="s">
        <v>2311</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402</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2232</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2230</v>
      </c>
      <c r="C129" s="293"/>
      <c r="D129" s="293"/>
      <c r="E129" s="293"/>
      <c r="F129" s="293"/>
      <c r="G129" s="293"/>
      <c r="H129" s="293"/>
      <c r="I129" s="293"/>
      <c r="J129" s="293"/>
      <c r="K129" s="293"/>
      <c r="L129" s="293"/>
      <c r="M129" s="293"/>
      <c r="N129" s="293"/>
      <c r="O129" s="293"/>
      <c r="P129" s="293"/>
      <c r="Q129" s="516"/>
      <c r="R129" s="528" t="s">
        <v>715</v>
      </c>
      <c r="S129" s="539" t="str">
        <f>'別紙様式2-2（４・５月分）'!AL11</f>
        <v>×</v>
      </c>
      <c r="T129" s="554" t="s">
        <v>2388</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v>
      </c>
      <c r="AX129" s="809"/>
    </row>
    <row r="130" spans="1:52" ht="17.25" customHeight="1">
      <c r="A130" s="136"/>
      <c r="B130" s="201" t="s">
        <v>47</v>
      </c>
      <c r="C130" s="294"/>
      <c r="D130" s="294"/>
      <c r="E130" s="294"/>
      <c r="F130" s="294"/>
      <c r="G130" s="294"/>
      <c r="H130" s="294"/>
      <c r="I130" s="294"/>
      <c r="J130" s="294"/>
      <c r="K130" s="294"/>
      <c r="L130" s="294"/>
      <c r="M130" s="294"/>
      <c r="N130" s="294"/>
      <c r="O130" s="294"/>
      <c r="P130" s="294"/>
      <c r="Q130" s="517"/>
      <c r="R130" s="528" t="s">
        <v>715</v>
      </c>
      <c r="S130" s="539" t="str">
        <f>'別紙様式2-3（６月以降分）'!AR11</f>
        <v>○</v>
      </c>
      <c r="T130" s="554" t="s">
        <v>150</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1997</v>
      </c>
      <c r="C131" s="294"/>
      <c r="D131" s="294"/>
      <c r="E131" s="294"/>
      <c r="F131" s="294"/>
      <c r="G131" s="294"/>
      <c r="H131" s="294"/>
      <c r="I131" s="294"/>
      <c r="J131" s="294"/>
      <c r="K131" s="294"/>
      <c r="L131" s="294"/>
      <c r="M131" s="294"/>
      <c r="N131" s="294"/>
      <c r="O131" s="294"/>
      <c r="P131" s="294"/>
      <c r="Q131" s="517"/>
      <c r="R131" s="528" t="s">
        <v>715</v>
      </c>
      <c r="S131" s="539" t="str">
        <f>'別紙様式2-4（年度内の区分変更がある場合に記入）'!AR11</f>
        <v/>
      </c>
      <c r="T131" s="554" t="s">
        <v>2389</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v>
      </c>
      <c r="AL133" s="136"/>
      <c r="AM133" s="767" t="s">
        <v>2394</v>
      </c>
      <c r="AN133" s="791"/>
      <c r="AO133" s="791"/>
      <c r="AP133" s="791"/>
      <c r="AQ133" s="791"/>
      <c r="AR133" s="791"/>
      <c r="AS133" s="791"/>
      <c r="AT133" s="791"/>
      <c r="AU133" s="791"/>
      <c r="AV133" s="791"/>
      <c r="AW133" s="791"/>
      <c r="AX133" s="791"/>
      <c r="AY133" s="813"/>
    </row>
    <row r="134" spans="1:52" s="130" customFormat="1" ht="14.25" customHeight="1">
      <c r="A134" s="137"/>
      <c r="B134" s="203" t="s">
        <v>1927</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1</v>
      </c>
      <c r="AN136" s="806"/>
      <c r="AO136" s="806"/>
      <c r="AP136" s="806"/>
      <c r="AQ136" s="806"/>
      <c r="AR136" s="806"/>
      <c r="AS136" s="806"/>
      <c r="AT136" s="806"/>
      <c r="AU136" s="807"/>
      <c r="AV136" s="810"/>
    </row>
    <row r="137" spans="1:52" s="130" customFormat="1" ht="25.5" customHeight="1">
      <c r="A137" s="137"/>
      <c r="B137" s="204"/>
      <c r="C137" s="297"/>
      <c r="D137" s="198" t="s">
        <v>268</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170</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24</v>
      </c>
      <c r="AL138" s="137"/>
      <c r="AM138" s="765" t="b">
        <v>0</v>
      </c>
      <c r="AN138" s="778" t="s">
        <v>2386</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2235</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c r="A141" s="136"/>
      <c r="B141" s="185" t="s">
        <v>2357</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701</v>
      </c>
      <c r="C142" s="273"/>
      <c r="D142" s="273"/>
      <c r="E142" s="273"/>
      <c r="F142" s="273"/>
      <c r="G142" s="273"/>
      <c r="H142" s="273"/>
      <c r="I142" s="273"/>
      <c r="J142" s="273"/>
      <c r="K142" s="273"/>
      <c r="L142" s="273"/>
      <c r="M142" s="273"/>
      <c r="N142" s="273"/>
      <c r="O142" s="273"/>
      <c r="P142" s="273"/>
      <c r="Q142" s="518"/>
      <c r="R142" s="528" t="s">
        <v>715</v>
      </c>
      <c r="S142" s="540" t="str">
        <f>IF('別紙様式2-2（４・５月分）'!AM11="未入力あり","×",'別紙様式2-2（４・５月分）'!AM11)</f>
        <v>○</v>
      </c>
      <c r="T142" s="554" t="s">
        <v>2233</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1210</v>
      </c>
      <c r="C143" s="267"/>
      <c r="D143" s="267"/>
      <c r="E143" s="267"/>
      <c r="F143" s="267"/>
      <c r="G143" s="267"/>
      <c r="H143" s="267"/>
      <c r="I143" s="267"/>
      <c r="J143" s="267"/>
      <c r="K143" s="267"/>
      <c r="L143" s="267"/>
      <c r="M143" s="267"/>
      <c r="N143" s="267"/>
      <c r="O143" s="267"/>
      <c r="P143" s="267"/>
      <c r="Q143" s="519"/>
      <c r="R143" s="528" t="s">
        <v>715</v>
      </c>
      <c r="S143" s="541" t="str">
        <f>IF('別紙様式2-3（６月以降分）'!AS11="未入力あり","×",'別紙様式2-3（６月以降分）'!AS11)</f>
        <v>○</v>
      </c>
      <c r="T143" s="555" t="s">
        <v>2234</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1567</v>
      </c>
      <c r="C144" s="267"/>
      <c r="D144" s="267"/>
      <c r="E144" s="267"/>
      <c r="F144" s="267"/>
      <c r="G144" s="267"/>
      <c r="H144" s="267"/>
      <c r="I144" s="267"/>
      <c r="J144" s="267"/>
      <c r="K144" s="267"/>
      <c r="L144" s="267"/>
      <c r="M144" s="267"/>
      <c r="N144" s="267"/>
      <c r="O144" s="267"/>
      <c r="P144" s="267"/>
      <c r="Q144" s="519"/>
      <c r="R144" s="528" t="s">
        <v>715</v>
      </c>
      <c r="S144" s="541" t="str">
        <f>IF('別紙様式2-4（年度内の区分変更がある場合に記入）'!AS11="未入力あり","×",'別紙様式2-4（年度内の区分変更がある場合に記入）'!AS11)</f>
        <v/>
      </c>
      <c r="T144" s="555" t="s">
        <v>2347</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728</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765</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
      </c>
      <c r="AJ147" s="681"/>
      <c r="AK147" s="714"/>
      <c r="AL147" s="137"/>
    </row>
    <row r="148" spans="1:51" s="130" customFormat="1" ht="28.5" customHeight="1">
      <c r="A148" s="137"/>
      <c r="B148" s="184" t="s">
        <v>715</v>
      </c>
      <c r="C148" s="300" t="s">
        <v>26</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1094</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該当</v>
      </c>
      <c r="AJ150" s="684"/>
      <c r="AK150" s="731"/>
      <c r="AL150" s="137"/>
    </row>
    <row r="151" spans="1:51" s="130" customFormat="1" ht="39" customHeight="1">
      <c r="A151" s="137"/>
      <c r="B151" s="184" t="s">
        <v>715</v>
      </c>
      <c r="C151" s="300" t="s">
        <v>2259</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159</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2342</v>
      </c>
      <c r="AN153" s="767" t="s">
        <v>1776</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2313</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1</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2313</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1</v>
      </c>
    </row>
    <row r="162" spans="1:51" s="130" customFormat="1" ht="13.5" customHeight="1">
      <c r="A162" s="137"/>
      <c r="B162" s="212" t="s">
        <v>390</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94</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2313</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1</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1</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2313</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1</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1</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149</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1</v>
      </c>
      <c r="AN171" s="763" t="s">
        <v>2313</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286</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2313</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296</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381</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1</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585</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155</v>
      </c>
      <c r="C180" s="306" t="s">
        <v>2263</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v>
      </c>
      <c r="AL180" s="136"/>
    </row>
    <row r="181" spans="1:55" s="134" customFormat="1" ht="25.5" customHeight="1">
      <c r="A181" s="142"/>
      <c r="B181" s="217" t="s">
        <v>128</v>
      </c>
      <c r="C181" s="307"/>
      <c r="D181" s="307"/>
      <c r="E181" s="378" t="b">
        <v>0</v>
      </c>
      <c r="F181" s="222"/>
      <c r="G181" s="310" t="s">
        <v>2322</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1</v>
      </c>
      <c r="AN181" s="763" t="s">
        <v>2308</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2323</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2240</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155</v>
      </c>
      <c r="C185" s="306" t="s">
        <v>661</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2297</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1976</v>
      </c>
      <c r="AF186" s="669"/>
      <c r="AG186" s="669"/>
      <c r="AH186" s="669"/>
      <c r="AI186" s="669"/>
      <c r="AJ186" s="686"/>
      <c r="AK186" s="596" t="str">
        <f>IF(AND(AM187=TRUE,OR(Q20=0,AM188=TRUE),AM189=TRUE,AM190=TRUE,AM191=TRUE,AM192=TRUE),"○","×")</f>
        <v>○</v>
      </c>
      <c r="AL186" s="136"/>
      <c r="AM186" s="767" t="s">
        <v>2314</v>
      </c>
      <c r="AN186" s="797"/>
      <c r="AO186" s="797"/>
      <c r="AP186" s="797"/>
      <c r="AQ186" s="797"/>
      <c r="AR186" s="797"/>
      <c r="AS186" s="797"/>
      <c r="AT186" s="797"/>
      <c r="AU186" s="797"/>
      <c r="AV186" s="797"/>
      <c r="AW186" s="797"/>
      <c r="AX186" s="797"/>
      <c r="AY186" s="818"/>
    </row>
    <row r="187" spans="1:55" s="130" customFormat="1" ht="26.25" customHeight="1">
      <c r="A187" s="137"/>
      <c r="B187" s="222"/>
      <c r="C187" s="310" t="s">
        <v>2300</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2301</v>
      </c>
      <c r="AF187" s="670"/>
      <c r="AG187" s="670"/>
      <c r="AH187" s="670"/>
      <c r="AI187" s="670"/>
      <c r="AJ187" s="670"/>
      <c r="AK187" s="744"/>
      <c r="AL187" s="136"/>
      <c r="AM187" s="789" t="b">
        <v>1</v>
      </c>
      <c r="AN187" s="779"/>
      <c r="AO187" s="779"/>
      <c r="AP187" s="779"/>
      <c r="AQ187" s="779"/>
      <c r="AR187" s="779"/>
      <c r="AS187" s="779"/>
      <c r="AT187" s="779"/>
      <c r="AU187" s="779"/>
      <c r="AV187" s="779"/>
    </row>
    <row r="188" spans="1:55" s="130" customFormat="1" ht="35.25" customHeight="1">
      <c r="A188" s="137"/>
      <c r="B188" s="223"/>
      <c r="C188" s="311" t="s">
        <v>2306</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2301</v>
      </c>
      <c r="AF188" s="671"/>
      <c r="AG188" s="671"/>
      <c r="AH188" s="671"/>
      <c r="AI188" s="671"/>
      <c r="AJ188" s="671"/>
      <c r="AK188" s="745"/>
      <c r="AL188" s="136"/>
      <c r="AM188" s="765" t="b">
        <v>1</v>
      </c>
      <c r="AN188" s="779"/>
      <c r="AO188" s="779"/>
      <c r="AP188" s="779"/>
      <c r="AQ188" s="779"/>
      <c r="AR188" s="779"/>
      <c r="AS188" s="779"/>
      <c r="AT188" s="779"/>
      <c r="AU188" s="779"/>
      <c r="AV188" s="779"/>
    </row>
    <row r="189" spans="1:55" s="130" customFormat="1" ht="37.5" customHeight="1">
      <c r="A189" s="137"/>
      <c r="B189" s="223"/>
      <c r="C189" s="312" t="s">
        <v>2302</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1325</v>
      </c>
      <c r="AF189" s="671"/>
      <c r="AG189" s="671"/>
      <c r="AH189" s="671"/>
      <c r="AI189" s="671"/>
      <c r="AJ189" s="671"/>
      <c r="AK189" s="745"/>
      <c r="AL189" s="136"/>
      <c r="AM189" s="765" t="b">
        <v>1</v>
      </c>
      <c r="AN189" s="779"/>
      <c r="AO189" s="779"/>
      <c r="AP189" s="779"/>
      <c r="AQ189" s="779"/>
      <c r="AR189" s="779"/>
      <c r="AS189" s="779"/>
      <c r="AT189" s="779"/>
      <c r="AU189" s="779"/>
      <c r="AV189" s="779"/>
    </row>
    <row r="190" spans="1:55" s="130" customFormat="1" ht="23.25" customHeight="1">
      <c r="A190" s="137"/>
      <c r="B190" s="223"/>
      <c r="C190" s="312" t="s">
        <v>245</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253</v>
      </c>
      <c r="AF190" s="672"/>
      <c r="AG190" s="672"/>
      <c r="AH190" s="672"/>
      <c r="AI190" s="672"/>
      <c r="AJ190" s="672"/>
      <c r="AK190" s="746"/>
      <c r="AL190" s="136"/>
      <c r="AM190" s="765" t="b">
        <v>1</v>
      </c>
    </row>
    <row r="191" spans="1:55" s="130" customFormat="1" ht="23.25" customHeight="1">
      <c r="A191" s="137"/>
      <c r="B191" s="223"/>
      <c r="C191" s="312" t="s">
        <v>249</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258</v>
      </c>
      <c r="AF191" s="671"/>
      <c r="AG191" s="671"/>
      <c r="AH191" s="671"/>
      <c r="AI191" s="671"/>
      <c r="AJ191" s="671"/>
      <c r="AK191" s="745"/>
      <c r="AL191" s="136"/>
      <c r="AM191" s="765" t="b">
        <v>1</v>
      </c>
      <c r="AN191" s="808"/>
      <c r="AO191" s="808"/>
      <c r="AP191" s="808"/>
    </row>
    <row r="192" spans="1:55" s="130" customFormat="1" ht="13.5" customHeight="1">
      <c r="A192" s="137"/>
      <c r="B192" s="224"/>
      <c r="C192" s="313" t="s">
        <v>220</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63</v>
      </c>
      <c r="AF192" s="673"/>
      <c r="AG192" s="673"/>
      <c r="AH192" s="673"/>
      <c r="AI192" s="673"/>
      <c r="AJ192" s="673"/>
      <c r="AK192" s="747"/>
      <c r="AL192" s="136"/>
      <c r="AM192" s="765" t="b">
        <v>1</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2260</v>
      </c>
      <c r="C194" s="314" t="s">
        <v>2261</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2260</v>
      </c>
      <c r="C195" s="315" t="s">
        <v>2334</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2309</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112</v>
      </c>
      <c r="D200" s="318"/>
      <c r="E200" s="380">
        <v>6</v>
      </c>
      <c r="F200" s="402"/>
      <c r="G200" s="318" t="s">
        <v>2</v>
      </c>
      <c r="H200" s="380" t="s">
        <v>501</v>
      </c>
      <c r="I200" s="402"/>
      <c r="J200" s="318" t="s">
        <v>11</v>
      </c>
      <c r="K200" s="380" t="s">
        <v>501</v>
      </c>
      <c r="L200" s="402"/>
      <c r="M200" s="318" t="s">
        <v>44</v>
      </c>
      <c r="N200" s="225"/>
      <c r="O200" s="498" t="s">
        <v>45</v>
      </c>
      <c r="P200" s="498"/>
      <c r="Q200" s="498"/>
      <c r="R200" s="529" t="str">
        <f>IF(H7="","",H7)</f>
        <v>○○ケアサービス</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61</v>
      </c>
      <c r="P201" s="499"/>
      <c r="Q201" s="499"/>
      <c r="R201" s="530" t="s">
        <v>55</v>
      </c>
      <c r="S201" s="530"/>
      <c r="T201" s="556" t="s">
        <v>542</v>
      </c>
      <c r="U201" s="556"/>
      <c r="V201" s="556"/>
      <c r="W201" s="556"/>
      <c r="X201" s="556"/>
      <c r="Y201" s="612" t="s">
        <v>185</v>
      </c>
      <c r="Z201" s="612"/>
      <c r="AA201" s="556" t="s">
        <v>548</v>
      </c>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153</v>
      </c>
      <c r="C204" s="232"/>
      <c r="D204" s="137"/>
      <c r="E204" s="137"/>
      <c r="F204" s="146" t="s">
        <v>565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155</v>
      </c>
      <c r="C205" s="322" t="s">
        <v>1311</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2260</v>
      </c>
      <c r="C206" s="322" t="s">
        <v>2262</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570</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2299</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2291</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1870</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2304</v>
      </c>
      <c r="C212" s="324" t="s">
        <v>2242</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2305</v>
      </c>
      <c r="C213" s="325" t="s">
        <v>1161</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2238</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2030</v>
      </c>
      <c r="D216" s="357"/>
      <c r="E216" s="357"/>
      <c r="F216" s="357"/>
      <c r="G216" s="357"/>
      <c r="H216" s="357"/>
      <c r="I216" s="462"/>
      <c r="J216" s="473" t="s">
        <v>2104</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2304</v>
      </c>
      <c r="C217" s="327" t="s">
        <v>2248</v>
      </c>
      <c r="D217" s="327"/>
      <c r="E217" s="327"/>
      <c r="F217" s="327"/>
      <c r="G217" s="327"/>
      <c r="H217" s="327"/>
      <c r="I217" s="327"/>
      <c r="J217" s="474" t="s">
        <v>1239</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2252</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2249</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v>
      </c>
      <c r="AL219" s="758"/>
      <c r="AM219" s="1"/>
    </row>
    <row r="220" spans="1:56" s="134" customFormat="1" ht="25.5" customHeight="1">
      <c r="A220" s="142"/>
      <c r="B220" s="238"/>
      <c r="C220" s="327"/>
      <c r="D220" s="327"/>
      <c r="E220" s="327"/>
      <c r="F220" s="327"/>
      <c r="G220" s="327"/>
      <c r="H220" s="327"/>
      <c r="I220" s="327"/>
      <c r="J220" s="474" t="s">
        <v>2250</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v>
      </c>
      <c r="AL220" s="758"/>
      <c r="AM220" s="1"/>
    </row>
    <row r="221" spans="1:56" s="134" customFormat="1" ht="48.75" customHeight="1">
      <c r="A221" s="142"/>
      <c r="B221" s="238" t="s">
        <v>2305</v>
      </c>
      <c r="C221" s="327" t="s">
        <v>751</v>
      </c>
      <c r="D221" s="327"/>
      <c r="E221" s="327"/>
      <c r="F221" s="327"/>
      <c r="G221" s="327"/>
      <c r="H221" s="327"/>
      <c r="I221" s="327"/>
      <c r="J221" s="474" t="s">
        <v>2254</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2255</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2362</v>
      </c>
      <c r="C223" s="327" t="s">
        <v>1585</v>
      </c>
      <c r="D223" s="327"/>
      <c r="E223" s="327"/>
      <c r="F223" s="327"/>
      <c r="G223" s="327"/>
      <c r="H223" s="327"/>
      <c r="I223" s="327"/>
      <c r="J223" s="474" t="s">
        <v>737</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v>
      </c>
      <c r="AL223" s="136"/>
      <c r="AM223" s="1"/>
    </row>
    <row r="224" spans="1:56" s="130" customFormat="1" ht="36" customHeight="1">
      <c r="A224" s="137"/>
      <c r="B224" s="238" t="s">
        <v>531</v>
      </c>
      <c r="C224" s="327" t="s">
        <v>2243</v>
      </c>
      <c r="D224" s="327"/>
      <c r="E224" s="327"/>
      <c r="F224" s="327"/>
      <c r="G224" s="327"/>
      <c r="H224" s="327"/>
      <c r="I224" s="327"/>
      <c r="J224" s="474" t="s">
        <v>2256</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2363</v>
      </c>
      <c r="C225" s="327" t="s">
        <v>1712</v>
      </c>
      <c r="D225" s="327"/>
      <c r="E225" s="327"/>
      <c r="F225" s="327"/>
      <c r="G225" s="327"/>
      <c r="H225" s="327"/>
      <c r="I225" s="327"/>
      <c r="J225" s="473" t="s">
        <v>1610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v>
      </c>
      <c r="AL225" s="759"/>
      <c r="AM225" s="1"/>
    </row>
    <row r="226" spans="1:56" s="130" customFormat="1">
      <c r="A226" s="137"/>
      <c r="B226" s="238" t="s">
        <v>2364</v>
      </c>
      <c r="C226" s="327" t="s">
        <v>1727</v>
      </c>
      <c r="D226" s="327"/>
      <c r="E226" s="327"/>
      <c r="F226" s="327"/>
      <c r="G226" s="327"/>
      <c r="H226" s="327"/>
      <c r="I226" s="327"/>
      <c r="J226" s="473" t="s">
        <v>2257</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2258</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1565</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155</v>
      </c>
      <c r="C230" s="329" t="s">
        <v>578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155</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6610D22-3079-4D70-B0DE-5333C4AC9FFC}">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3D8ED63D-13BD-4467-A1E3-D847842E91FD}">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F21074B7-B7D7-406F-B059-AA1C89B63761}">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dimension ref="A1:HE314"/>
  <sheetViews>
    <sheetView view="pageBreakPreview" topLeftCell="A40" zoomScale="60" zoomScaleNormal="85"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1946</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80</v>
      </c>
      <c r="AL1" s="1055"/>
      <c r="AM1" s="1065" t="str">
        <f>IF(基本情報入力シート!C33="","",基本情報入力シート!C33)</f>
        <v>○○市</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45</v>
      </c>
      <c r="B3" s="832"/>
      <c r="C3" s="867"/>
      <c r="D3" s="872" t="str">
        <f>IF(基本情報入力シート!M38="","",基本情報入力シート!M38)</f>
        <v>○○ケアサービス</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2371</v>
      </c>
      <c r="B5" s="853"/>
      <c r="C5" s="853"/>
      <c r="D5" s="853"/>
      <c r="E5" s="853"/>
      <c r="F5" s="853"/>
      <c r="G5" s="853"/>
      <c r="H5" s="853"/>
      <c r="I5" s="853"/>
      <c r="J5" s="894"/>
      <c r="K5" s="898">
        <f>IFERROR(SUMIF(N:N,"処遇改善加算",AE:AE),"")</f>
        <v>4561659</v>
      </c>
      <c r="L5" s="907" t="s">
        <v>30</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2045</v>
      </c>
      <c r="B6" s="853"/>
      <c r="C6" s="853"/>
      <c r="D6" s="853"/>
      <c r="E6" s="853"/>
      <c r="F6" s="853"/>
      <c r="G6" s="853"/>
      <c r="H6" s="853"/>
      <c r="I6" s="853"/>
      <c r="J6" s="894"/>
      <c r="K6" s="899">
        <f>IFERROR(SUMIF(N:N,"特定加算",AE:AE),"")</f>
        <v>1413908</v>
      </c>
      <c r="L6" s="907" t="s">
        <v>30</v>
      </c>
      <c r="M6" s="906"/>
      <c r="N6" s="906"/>
      <c r="O6" s="937"/>
      <c r="P6" s="144"/>
      <c r="Q6" s="937"/>
      <c r="R6" s="144"/>
      <c r="S6" s="906"/>
      <c r="T6" s="906"/>
      <c r="U6" s="906"/>
      <c r="V6" s="906"/>
      <c r="W6" s="906"/>
      <c r="X6" s="906"/>
      <c r="Y6" s="906"/>
      <c r="Z6" s="906"/>
      <c r="AA6" s="906"/>
      <c r="AB6" s="906"/>
      <c r="AC6" s="906"/>
      <c r="AD6" s="906"/>
      <c r="AE6" s="992"/>
      <c r="AF6" s="992"/>
      <c r="AG6" s="1006" t="s">
        <v>2229</v>
      </c>
      <c r="AH6" s="136"/>
      <c r="AI6" s="136"/>
      <c r="AJ6" s="136"/>
      <c r="AK6" s="136"/>
      <c r="AL6" s="136"/>
      <c r="AM6" s="140"/>
      <c r="AP6" s="1083"/>
      <c r="AR6" s="830"/>
    </row>
    <row r="7" spans="1:213" ht="32.25" customHeight="1">
      <c r="A7" s="835" t="s">
        <v>2372</v>
      </c>
      <c r="B7" s="853"/>
      <c r="C7" s="853"/>
      <c r="D7" s="853"/>
      <c r="E7" s="853"/>
      <c r="F7" s="853"/>
      <c r="G7" s="853"/>
      <c r="H7" s="853"/>
      <c r="I7" s="853"/>
      <c r="J7" s="894"/>
      <c r="K7" s="900">
        <f>IFERROR(SUMIF(N:N,"ベースアップ等加算",AE:AE),"")</f>
        <v>219786</v>
      </c>
      <c r="L7" s="907" t="s">
        <v>30</v>
      </c>
      <c r="M7" s="906"/>
      <c r="N7" s="928"/>
      <c r="O7" s="938"/>
      <c r="P7" s="948"/>
      <c r="Q7" s="938"/>
      <c r="R7" s="948"/>
      <c r="S7" s="929"/>
      <c r="T7" s="929"/>
      <c r="U7" s="929"/>
      <c r="V7" s="929"/>
      <c r="W7" s="929"/>
      <c r="X7" s="929"/>
      <c r="Y7" s="929"/>
      <c r="Z7" s="929"/>
      <c r="AA7" s="929"/>
      <c r="AB7" s="929"/>
      <c r="AC7" s="136"/>
      <c r="AD7" s="136"/>
      <c r="AE7" s="990"/>
      <c r="AF7" s="990"/>
      <c r="AG7" s="1007" t="s">
        <v>2228</v>
      </c>
      <c r="AH7" s="1015"/>
      <c r="AI7" s="1015"/>
      <c r="AJ7" s="1015"/>
      <c r="AK7" s="1045"/>
      <c r="AL7" s="1056">
        <f>SUMIF(N:N,"特定加算",AL:AL)</f>
        <v>1</v>
      </c>
      <c r="AM7" s="140"/>
      <c r="AQ7" s="1087" t="s">
        <v>2278</v>
      </c>
      <c r="AR7" s="1090" t="str">
        <f>IF(COUNTIF(Q:Q,"処遇加算Ⅰ")&gt;=1,"処遇加算Ⅰあり","処遇加算Ⅰなし")</f>
        <v>処遇加算Ⅰあり</v>
      </c>
      <c r="AS7" s="1090" t="str">
        <f>IF((COUNTIF(Q:Q,"特定加算Ⅰ")+COUNTIF(Q:Q,"特定加算Ⅱ"))&gt;=1,"特定加算あり","特定加算なし")</f>
        <v>特定加算あり</v>
      </c>
      <c r="AT7" s="1090"/>
      <c r="AU7" s="1090"/>
      <c r="AV7" s="1090" t="str">
        <f>IF(COUNTIFS(O:O,"ベア加算なし",Q:Q,"ベア加算")&gt;=1,"新規ベア加算あり","新規ベア加算なし")</f>
        <v>新規ベア加算あり</v>
      </c>
      <c r="AW7" s="1090"/>
      <c r="AX7" s="1090"/>
    </row>
    <row r="8" spans="1:213" ht="38.25" customHeight="1">
      <c r="A8" s="836"/>
      <c r="B8" s="826"/>
      <c r="C8" s="868" t="s">
        <v>2368</v>
      </c>
      <c r="D8" s="868"/>
      <c r="E8" s="868"/>
      <c r="F8" s="868"/>
      <c r="G8" s="868"/>
      <c r="H8" s="868"/>
      <c r="I8" s="868"/>
      <c r="J8" s="895"/>
      <c r="K8" s="900">
        <f>IFERROR(SUMIF(N:N,"ベースアップ等加算",AG:AG),"")</f>
        <v>146648</v>
      </c>
      <c r="L8" s="907" t="s">
        <v>30</v>
      </c>
      <c r="M8" s="906"/>
      <c r="N8" s="929"/>
      <c r="O8" s="938"/>
      <c r="P8" s="948"/>
      <c r="Q8" s="938"/>
      <c r="R8" s="948"/>
      <c r="S8" s="929"/>
      <c r="T8" s="929"/>
      <c r="U8" s="929"/>
      <c r="V8" s="929"/>
      <c r="W8" s="929"/>
      <c r="X8" s="929"/>
      <c r="Y8" s="929"/>
      <c r="Z8" s="929"/>
      <c r="AA8" s="929"/>
      <c r="AB8" s="929"/>
      <c r="AC8" s="136"/>
      <c r="AD8" s="136"/>
      <c r="AE8" s="990"/>
      <c r="AF8" s="990"/>
      <c r="AG8" s="1007" t="s">
        <v>274</v>
      </c>
      <c r="AH8" s="1015"/>
      <c r="AI8" s="1015"/>
      <c r="AJ8" s="1015"/>
      <c r="AK8" s="1045"/>
      <c r="AL8" s="1056">
        <f>SUM(AW:AW)</f>
        <v>2</v>
      </c>
      <c r="AM8" s="140"/>
      <c r="AQ8" s="1087" t="s">
        <v>2279</v>
      </c>
      <c r="AR8" s="1090" t="str">
        <f>IF((COUNTIF(Q:Q,"処遇加算Ⅰ")+COUNTIF(Q:Q,"処遇加算Ⅱ"))&gt;=1,"処遇加算Ⅰ・Ⅱあり","処遇加算Ⅰ・Ⅱなし")</f>
        <v>処遇加算Ⅰ・Ⅱあり</v>
      </c>
      <c r="AS8" s="1090" t="str">
        <f>IF(COUNTIF(Q:Q,"特定加算Ⅰ")&gt;=1,"特定加算Ⅰあり","特定加算Ⅰなし")</f>
        <v>特定加算Ⅰあり</v>
      </c>
      <c r="AT8" s="1090"/>
      <c r="AU8" s="1090"/>
      <c r="AV8" s="1090" t="str">
        <f>IF(COUNTIFS(O:O,"ベア加算",Q:Q,"ベア加算")&gt;=1,"継続ベア加算あり","継続ベア加算なし")</f>
        <v>継続ベア加算あり</v>
      </c>
      <c r="AW8" s="1090"/>
      <c r="AX8" s="1090"/>
    </row>
    <row r="9" spans="1:213" ht="36" customHeight="1">
      <c r="A9" s="837" t="s">
        <v>2367</v>
      </c>
      <c r="B9" s="837"/>
      <c r="C9" s="837"/>
      <c r="D9" s="837"/>
      <c r="E9" s="837"/>
      <c r="F9" s="837"/>
      <c r="G9" s="837"/>
      <c r="H9" s="837"/>
      <c r="I9" s="837"/>
      <c r="J9" s="837"/>
      <c r="K9" s="900">
        <f>SUM(AF:AF)</f>
        <v>1054691</v>
      </c>
      <c r="L9" s="907" t="s">
        <v>30</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2209</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v>
      </c>
      <c r="AM11" s="1066" t="str">
        <f>IF(AS8="特定加算Ⅰなし","",IF(COUNTIF(AX:AX,"未入力")=0,"○","未入力あり"))</f>
        <v>○</v>
      </c>
      <c r="AN11" s="1075" t="s">
        <v>2280</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790</v>
      </c>
      <c r="C12" s="869"/>
      <c r="D12" s="869"/>
      <c r="E12" s="869"/>
      <c r="F12" s="875"/>
      <c r="G12" s="881" t="s">
        <v>208</v>
      </c>
      <c r="H12" s="891" t="s">
        <v>25</v>
      </c>
      <c r="I12" s="891"/>
      <c r="J12" s="896" t="s">
        <v>225</v>
      </c>
      <c r="K12" s="901" t="s">
        <v>171</v>
      </c>
      <c r="L12" s="908" t="s">
        <v>1992</v>
      </c>
      <c r="M12" s="918" t="s">
        <v>217</v>
      </c>
      <c r="N12" s="931" t="s">
        <v>593</v>
      </c>
      <c r="O12" s="940" t="s">
        <v>2119</v>
      </c>
      <c r="P12" s="950"/>
      <c r="Q12" s="950" t="s">
        <v>2286</v>
      </c>
      <c r="R12" s="950"/>
      <c r="S12" s="950"/>
      <c r="T12" s="950"/>
      <c r="U12" s="950"/>
      <c r="V12" s="950"/>
      <c r="W12" s="950"/>
      <c r="X12" s="950"/>
      <c r="Y12" s="950"/>
      <c r="Z12" s="950"/>
      <c r="AA12" s="950"/>
      <c r="AB12" s="950"/>
      <c r="AC12" s="950"/>
      <c r="AD12" s="950"/>
      <c r="AE12" s="994"/>
      <c r="AF12" s="1000" t="s">
        <v>2370</v>
      </c>
      <c r="AG12" s="1010" t="s">
        <v>2275</v>
      </c>
      <c r="AH12" s="1017"/>
      <c r="AI12" s="1027" t="s">
        <v>693</v>
      </c>
      <c r="AJ12" s="1036"/>
      <c r="AK12" s="1046" t="s">
        <v>683</v>
      </c>
      <c r="AL12" s="1046" t="s">
        <v>687</v>
      </c>
      <c r="AM12" s="1067" t="s">
        <v>691</v>
      </c>
      <c r="AN12" s="1076" t="s">
        <v>2091</v>
      </c>
      <c r="AY12" s="1098" t="s">
        <v>1435</v>
      </c>
    </row>
    <row r="13" spans="1:213" ht="127.5" customHeight="1">
      <c r="A13" s="841"/>
      <c r="B13" s="855"/>
      <c r="C13" s="870"/>
      <c r="D13" s="870"/>
      <c r="E13" s="870"/>
      <c r="F13" s="876"/>
      <c r="G13" s="882"/>
      <c r="H13" s="892" t="s">
        <v>2395</v>
      </c>
      <c r="I13" s="892" t="s">
        <v>2350</v>
      </c>
      <c r="J13" s="897"/>
      <c r="K13" s="902"/>
      <c r="L13" s="909"/>
      <c r="M13" s="919"/>
      <c r="N13" s="932"/>
      <c r="O13" s="876" t="s">
        <v>2239</v>
      </c>
      <c r="P13" s="951" t="s">
        <v>1697</v>
      </c>
      <c r="Q13" s="876" t="s">
        <v>2288</v>
      </c>
      <c r="R13" s="951" t="s">
        <v>574</v>
      </c>
      <c r="S13" s="958" t="s">
        <v>1247</v>
      </c>
      <c r="T13" s="963"/>
      <c r="U13" s="963"/>
      <c r="V13" s="963"/>
      <c r="W13" s="963"/>
      <c r="X13" s="963"/>
      <c r="Y13" s="963"/>
      <c r="Z13" s="963"/>
      <c r="AA13" s="963"/>
      <c r="AB13" s="963"/>
      <c r="AC13" s="963"/>
      <c r="AD13" s="989"/>
      <c r="AE13" s="995" t="s">
        <v>1967</v>
      </c>
      <c r="AF13" s="1001"/>
      <c r="AG13" s="1011" t="s">
        <v>2276</v>
      </c>
      <c r="AH13" s="1018" t="s">
        <v>1973</v>
      </c>
      <c r="AI13" s="1028" t="s">
        <v>2352</v>
      </c>
      <c r="AJ13" s="1018" t="s">
        <v>2353</v>
      </c>
      <c r="AK13" s="1047" t="s">
        <v>679</v>
      </c>
      <c r="AL13" s="1047" t="s">
        <v>1579</v>
      </c>
      <c r="AM13" s="1068" t="s">
        <v>2355</v>
      </c>
      <c r="AN13" s="1077"/>
      <c r="AO13" s="1081"/>
      <c r="AP13" s="1084" t="s">
        <v>2282</v>
      </c>
      <c r="AQ13" s="1084" t="s">
        <v>1058</v>
      </c>
      <c r="AR13" s="1084" t="s">
        <v>2277</v>
      </c>
      <c r="AS13" s="1084" t="s">
        <v>2245</v>
      </c>
      <c r="AT13" s="1094" t="s">
        <v>908</v>
      </c>
      <c r="AU13" s="1095" t="s">
        <v>1802</v>
      </c>
      <c r="AV13" s="1084" t="s">
        <v>1662</v>
      </c>
      <c r="AW13" s="1096" t="s">
        <v>1843</v>
      </c>
      <c r="AX13" s="1084" t="s">
        <v>1977</v>
      </c>
      <c r="AY13" s="1099"/>
    </row>
    <row r="14" spans="1:213" ht="32.1" customHeight="1">
      <c r="A14" s="842">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883" t="str">
        <f>IF(基本情報入力シート!X54="","",基本情報入力シート!X54)</f>
        <v>○○ケアセンター</v>
      </c>
      <c r="K14" s="903" t="str">
        <f>IF(基本情報入力シート!Y54="","",基本情報入力シート!Y54)</f>
        <v>訪問介護</v>
      </c>
      <c r="L14" s="910">
        <f>IF(基本情報入力シート!AB54="","",基本情報入力シート!AB54)</f>
        <v>185000</v>
      </c>
      <c r="M14" s="920">
        <f>IF(基本情報入力シート!AC54="","",基本情報入力シート!AC54)</f>
        <v>11.4</v>
      </c>
      <c r="N14" s="933" t="s">
        <v>88</v>
      </c>
      <c r="O14" s="941" t="s">
        <v>587</v>
      </c>
      <c r="P14" s="952">
        <f>IFERROR(VLOOKUP(K14,'【参考】数式用'!$A$5:$J$27,MATCH(O14,'【参考】数式用'!$B$4:$J$4,0)+1,0),"")</f>
        <v>0.1</v>
      </c>
      <c r="Q14" s="941" t="s">
        <v>379</v>
      </c>
      <c r="R14" s="952">
        <f>IFERROR(VLOOKUP(K14,'【参考】数式用'!$A$5:$J$27,MATCH(Q14,'【参考】数式用'!$B$4:$J$4,0)+1,0),"")</f>
        <v>0.13700000000000001</v>
      </c>
      <c r="S14" s="959" t="s">
        <v>112</v>
      </c>
      <c r="T14" s="964">
        <v>6</v>
      </c>
      <c r="U14" s="574" t="s">
        <v>68</v>
      </c>
      <c r="V14" s="971">
        <v>4</v>
      </c>
      <c r="W14" s="574" t="s">
        <v>178</v>
      </c>
      <c r="X14" s="964">
        <v>6</v>
      </c>
      <c r="Y14" s="574" t="s">
        <v>68</v>
      </c>
      <c r="Z14" s="971">
        <v>5</v>
      </c>
      <c r="AA14" s="574" t="s">
        <v>19</v>
      </c>
      <c r="AB14" s="979" t="s">
        <v>127</v>
      </c>
      <c r="AC14" s="984">
        <f t="shared" ref="AC14:AC77" si="0">IF(V14&gt;=1,(X14*12+Z14)-(T14*12+V14)+1,"")</f>
        <v>2</v>
      </c>
      <c r="AD14" s="574" t="s">
        <v>12</v>
      </c>
      <c r="AE14" s="996">
        <f>IFERROR(ROUNDDOWN(ROUND(L14*R14,0)*M14,0)*AC14,"")</f>
        <v>577866</v>
      </c>
      <c r="AF14" s="1002">
        <f>IFERROR(ROUNDDOWN(ROUND(L14*(R14-P14),0)*M14,0)*AC14,"")</f>
        <v>156066</v>
      </c>
      <c r="AG14" s="1012"/>
      <c r="AH14" s="1019"/>
      <c r="AI14" s="1029" t="s">
        <v>501</v>
      </c>
      <c r="AJ14" s="1037"/>
      <c r="AK14" s="1048" t="s">
        <v>1422</v>
      </c>
      <c r="AL14" s="1060"/>
      <c r="AM14" s="1069"/>
      <c r="AN14" s="1078" t="str">
        <f>IF(AP14="","",IF(OR(R14&lt;P14,R15&lt;P15,R16&lt;P16),"！加算の要件上は問題ありませんが、令和６年３月と比較して４・５月に加算率が下がる計画になっています。",""))</f>
        <v/>
      </c>
      <c r="AP14" s="1085" t="str">
        <f>IF(K14&lt;&gt;"","P列・R列に色付け","")</f>
        <v>P列・R列に色付け</v>
      </c>
      <c r="AQ14" s="1088" t="str">
        <f>IFERROR(VLOOKUP(K14,'【参考】数式用'!$AJ$2:$AK$24,2,FALSE),"")</f>
        <v>訪問介護</v>
      </c>
      <c r="AR14" s="1092" t="str">
        <f>Q14&amp;Q15&amp;Q16</f>
        <v>処遇加算Ⅰ特定加算Ⅰベア加算</v>
      </c>
      <c r="AS14" s="1088" t="str">
        <f>IF(AG16&lt;&gt;0,IF(AH16="○","入力済","未入力"),"")</f>
        <v>入力済</v>
      </c>
      <c r="AT14" s="1092" t="str">
        <f>IF(OR(Q14="処遇加算Ⅰ",Q14="処遇加算Ⅱ"),IF(OR(AI14="○",AI14="令和６年度中に満たす"),"入力済","未入力"),"")</f>
        <v>入力済</v>
      </c>
      <c r="AU14" s="1093" t="str">
        <f>IF(Q14="処遇加算Ⅲ",IF(AJ14="○","入力済","未入力"),"")</f>
        <v/>
      </c>
      <c r="AV14" s="1088" t="str">
        <f>IF(Q14="処遇加算Ⅰ",IF(OR(AK14="○",AK14="令和６年度中に満たす"),"入力済","未入力"),"")</f>
        <v>入力済</v>
      </c>
      <c r="AW14" s="1088">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4" t="str">
        <f>IF(Q15="特定加算Ⅰ",IF(AM15="","未入力","入力済"),"")</f>
        <v>入力済</v>
      </c>
      <c r="AY14" s="1084" t="str">
        <f>G14</f>
        <v>東京都</v>
      </c>
    </row>
    <row r="15" spans="1:213" ht="32.1" customHeight="1">
      <c r="A15" s="843"/>
      <c r="B15" s="857"/>
      <c r="C15" s="860"/>
      <c r="D15" s="860"/>
      <c r="E15" s="860"/>
      <c r="F15" s="878"/>
      <c r="G15" s="884"/>
      <c r="H15" s="884"/>
      <c r="I15" s="884"/>
      <c r="J15" s="884"/>
      <c r="K15" s="904"/>
      <c r="L15" s="911"/>
      <c r="M15" s="921"/>
      <c r="N15" s="934" t="s">
        <v>524</v>
      </c>
      <c r="O15" s="942" t="s">
        <v>119</v>
      </c>
      <c r="P15" s="953">
        <f>IFERROR(VLOOKUP(K14,'【参考】数式用'!$A$5:$J$27,MATCH(O15,'【参考】数式用'!$B$4:$J$4,0)+1,0),"")</f>
        <v>4.2000000000000003e-002</v>
      </c>
      <c r="Q15" s="942" t="s">
        <v>116</v>
      </c>
      <c r="R15" s="953">
        <f>IFERROR(VLOOKUP(K14,'【参考】数式用'!$A$5:$J$27,MATCH(Q15,'【参考】数式用'!$B$4:$J$4,0)+1,0),"")</f>
        <v>6.3e-002</v>
      </c>
      <c r="S15" s="487" t="s">
        <v>112</v>
      </c>
      <c r="T15" s="965">
        <v>6</v>
      </c>
      <c r="U15" s="492" t="s">
        <v>68</v>
      </c>
      <c r="V15" s="972">
        <v>4</v>
      </c>
      <c r="W15" s="492" t="s">
        <v>178</v>
      </c>
      <c r="X15" s="965">
        <v>6</v>
      </c>
      <c r="Y15" s="492" t="s">
        <v>68</v>
      </c>
      <c r="Z15" s="972">
        <v>5</v>
      </c>
      <c r="AA15" s="492" t="s">
        <v>19</v>
      </c>
      <c r="AB15" s="980" t="s">
        <v>127</v>
      </c>
      <c r="AC15" s="985">
        <f t="shared" si="0"/>
        <v>2</v>
      </c>
      <c r="AD15" s="492" t="s">
        <v>12</v>
      </c>
      <c r="AE15" s="997">
        <f>IFERROR(ROUNDDOWN(ROUND(L14*R15,0)*M14,0)*AC15,"")</f>
        <v>265734</v>
      </c>
      <c r="AF15" s="1003">
        <f>IFERROR(ROUNDDOWN(ROUND(L14*(R15-P15),0)*M14,0)*AC15,"")</f>
        <v>88578</v>
      </c>
      <c r="AG15" s="1013"/>
      <c r="AH15" s="1020"/>
      <c r="AI15" s="1030"/>
      <c r="AJ15" s="1038"/>
      <c r="AK15" s="1049"/>
      <c r="AL15" s="1061">
        <v>1</v>
      </c>
      <c r="AM15" s="1070" t="s">
        <v>1052</v>
      </c>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P列・R列に色付け</v>
      </c>
      <c r="AY15" s="1084" t="str">
        <f>G14</f>
        <v>東京都</v>
      </c>
    </row>
    <row r="16" spans="1:213" ht="32.1" customHeight="1">
      <c r="A16" s="844"/>
      <c r="B16" s="858"/>
      <c r="C16" s="861"/>
      <c r="D16" s="861"/>
      <c r="E16" s="861"/>
      <c r="F16" s="879"/>
      <c r="G16" s="885"/>
      <c r="H16" s="885"/>
      <c r="I16" s="885"/>
      <c r="J16" s="885"/>
      <c r="K16" s="905"/>
      <c r="L16" s="912"/>
      <c r="M16" s="922"/>
      <c r="N16" s="935" t="s">
        <v>425</v>
      </c>
      <c r="O16" s="943" t="s">
        <v>538</v>
      </c>
      <c r="P16" s="954">
        <f>IFERROR(VLOOKUP(K14,'【参考】数式用'!$A$5:$J$27,MATCH(O16,'【参考】数式用'!$B$4:$J$4,0)+1,0),"")</f>
        <v>0</v>
      </c>
      <c r="Q16" s="943" t="s">
        <v>586</v>
      </c>
      <c r="R16" s="954">
        <f>IFERROR(VLOOKUP(K14,'【参考】数式用'!$A$5:$J$27,MATCH(Q16,'【参考】数式用'!$B$4:$J$4,0)+1,0),"")</f>
        <v>2.4e-002</v>
      </c>
      <c r="S16" s="960" t="s">
        <v>112</v>
      </c>
      <c r="T16" s="966">
        <v>6</v>
      </c>
      <c r="U16" s="969" t="s">
        <v>68</v>
      </c>
      <c r="V16" s="973">
        <v>4</v>
      </c>
      <c r="W16" s="969" t="s">
        <v>178</v>
      </c>
      <c r="X16" s="966">
        <v>6</v>
      </c>
      <c r="Y16" s="969" t="s">
        <v>68</v>
      </c>
      <c r="Z16" s="973">
        <v>5</v>
      </c>
      <c r="AA16" s="969" t="s">
        <v>19</v>
      </c>
      <c r="AB16" s="981" t="s">
        <v>127</v>
      </c>
      <c r="AC16" s="986">
        <f t="shared" si="0"/>
        <v>2</v>
      </c>
      <c r="AD16" s="969" t="s">
        <v>12</v>
      </c>
      <c r="AE16" s="998">
        <f>IFERROR(ROUNDDOWN(ROUND(L14*R16,0)*M14,0)*AC16,"")</f>
        <v>101232</v>
      </c>
      <c r="AF16" s="1004">
        <f>IFERROR(ROUNDDOWN(ROUND(L14*(R16-P16),0)*M14,0)*AC16,"")</f>
        <v>101232</v>
      </c>
      <c r="AG16" s="1014">
        <f>IF(AND(O16="ベア加算なし",Q16="ベア加算"),AE16,0)</f>
        <v>101232</v>
      </c>
      <c r="AH16" s="1021" t="s">
        <v>501</v>
      </c>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P列・R列に色付け</v>
      </c>
      <c r="AQ16" s="1089"/>
      <c r="AR16" s="1089"/>
      <c r="AX16" s="1097"/>
      <c r="AY16" s="1084" t="str">
        <f>G14</f>
        <v>東京都</v>
      </c>
    </row>
    <row r="17" spans="1:51" ht="32.1" customHeight="1">
      <c r="A17" s="845">
        <v>2</v>
      </c>
      <c r="B17" s="859">
        <f>IF(基本情報入力シート!C55="","",基本情報入力シート!C55)</f>
        <v>1334567890</v>
      </c>
      <c r="C17" s="859"/>
      <c r="D17" s="859"/>
      <c r="E17" s="859"/>
      <c r="F17" s="877"/>
      <c r="G17" s="883" t="str">
        <f>IF(基本情報入力シート!M55="","",基本情報入力シート!M55)</f>
        <v>千代田区・中央区・港区</v>
      </c>
      <c r="H17" s="883" t="str">
        <f>IF(基本情報入力シート!R55="","",基本情報入力シート!R55)</f>
        <v>東京都</v>
      </c>
      <c r="I17" s="883" t="str">
        <f>IF(基本情報入力シート!W55="","",基本情報入力シート!W55)</f>
        <v>千代田区</v>
      </c>
      <c r="J17" s="883" t="str">
        <f>IF(基本情報入力シート!X55="","",基本情報入力シート!X55)</f>
        <v>○○ケアセンター</v>
      </c>
      <c r="K17" s="903" t="str">
        <f>IF(基本情報入力シート!Y55="","",基本情報入力シート!Y55)</f>
        <v>訪問型サービス（総合事業）</v>
      </c>
      <c r="L17" s="910">
        <f>IF(基本情報入力シート!AB55="","",基本情報入力シート!AB55)</f>
        <v>83000</v>
      </c>
      <c r="M17" s="920">
        <f>IF(基本情報入力シート!AC55="","",基本情報入力シート!AC55)</f>
        <v>11.4</v>
      </c>
      <c r="N17" s="936" t="s">
        <v>88</v>
      </c>
      <c r="O17" s="941" t="s">
        <v>587</v>
      </c>
      <c r="P17" s="953">
        <f>IFERROR(VLOOKUP(K17,'【参考】数式用'!$A$5:$J$27,MATCH(O17,'【参考】数式用'!$B$4:$J$4,0)+1,0),"")</f>
        <v>0.1</v>
      </c>
      <c r="Q17" s="945" t="s">
        <v>379</v>
      </c>
      <c r="R17" s="953">
        <f>IFERROR(VLOOKUP(K17,'【参考】数式用'!$A$5:$J$27,MATCH(Q17,'【参考】数式用'!$B$4:$J$4,0)+1,0),"")</f>
        <v>0.13700000000000001</v>
      </c>
      <c r="S17" s="961" t="s">
        <v>112</v>
      </c>
      <c r="T17" s="967">
        <v>6</v>
      </c>
      <c r="U17" s="647" t="s">
        <v>68</v>
      </c>
      <c r="V17" s="974">
        <v>4</v>
      </c>
      <c r="W17" s="647" t="s">
        <v>178</v>
      </c>
      <c r="X17" s="967">
        <v>6</v>
      </c>
      <c r="Y17" s="647" t="s">
        <v>68</v>
      </c>
      <c r="Z17" s="974">
        <v>5</v>
      </c>
      <c r="AA17" s="647" t="s">
        <v>19</v>
      </c>
      <c r="AB17" s="982" t="s">
        <v>127</v>
      </c>
      <c r="AC17" s="987">
        <f t="shared" si="0"/>
        <v>2</v>
      </c>
      <c r="AD17" s="647" t="s">
        <v>12</v>
      </c>
      <c r="AE17" s="997">
        <f>IFERROR(ROUNDDOWN(ROUND(L17*R17,0)*M17,0)*AC17,"")</f>
        <v>259258</v>
      </c>
      <c r="AF17" s="1002">
        <f>IFERROR(ROUNDDOWN(ROUND(L17*(R17-P17),0)*M17,0)*AC17,"")</f>
        <v>70018</v>
      </c>
      <c r="AG17" s="1012"/>
      <c r="AH17" s="1022"/>
      <c r="AI17" s="1032" t="s">
        <v>501</v>
      </c>
      <c r="AJ17" s="1040"/>
      <c r="AK17" s="1051" t="s">
        <v>1422</v>
      </c>
      <c r="AL17" s="1060"/>
      <c r="AM17" s="1072"/>
      <c r="AN17" s="1078" t="str">
        <f>IF(AP17="","",IF(R17&lt;P17,"！加算の要件上は問題ありませんが、令和６年３月と比較して４・５月に加算率が下がる計画になっています。",""))</f>
        <v/>
      </c>
      <c r="AP17" s="1085" t="str">
        <f>IF(K17&lt;&gt;"","P列・R列に色付け","")</f>
        <v>P列・R列に色付け</v>
      </c>
      <c r="AQ17" s="1088" t="str">
        <f>IFERROR(VLOOKUP(K17,'【参考】数式用'!$AJ$2:$AK$24,2,FALSE),"")</f>
        <v>訪問型サービス_総合事業</v>
      </c>
      <c r="AR17" s="1093" t="str">
        <f>Q17&amp;Q18&amp;Q19</f>
        <v>処遇加算Ⅰ特定加算Ⅱベア加算</v>
      </c>
      <c r="AS17" s="1088" t="str">
        <f>IF(AG19&lt;&gt;0,IF(AH19="○","入力済","未入力"),"")</f>
        <v>入力済</v>
      </c>
      <c r="AT17" s="1092" t="str">
        <f>IF(OR(Q17="処遇加算Ⅰ",Q17="処遇加算Ⅱ"),IF(OR(AI17="○",AI17="令和６年度中に満たす"),"入力済","未入力"),"")</f>
        <v>入力済</v>
      </c>
      <c r="AU17" s="1093" t="str">
        <f>IF(Q17="処遇加算Ⅲ",IF(AJ17="○","入力済","未入力"),"")</f>
        <v/>
      </c>
      <c r="AV17" s="1088" t="str">
        <f>IF(Q17="処遇加算Ⅰ",IF(OR(AK17="○",AK17="令和６年度中に満たす"),"入力済","未入力"),"")</f>
        <v>入力済</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千代田区・中央区・港区</v>
      </c>
    </row>
    <row r="18" spans="1:51" ht="32.1" customHeight="1">
      <c r="A18" s="846"/>
      <c r="B18" s="860"/>
      <c r="C18" s="860"/>
      <c r="D18" s="860"/>
      <c r="E18" s="860"/>
      <c r="F18" s="878"/>
      <c r="G18" s="884"/>
      <c r="H18" s="884"/>
      <c r="I18" s="884"/>
      <c r="J18" s="884"/>
      <c r="K18" s="904"/>
      <c r="L18" s="911"/>
      <c r="M18" s="921"/>
      <c r="N18" s="934" t="s">
        <v>524</v>
      </c>
      <c r="O18" s="942" t="s">
        <v>119</v>
      </c>
      <c r="P18" s="953">
        <f>IFERROR(VLOOKUP(K17,'【参考】数式用'!$A$5:$J$27,MATCH(O18,'【参考】数式用'!$B$4:$J$4,0)+1,0),"")</f>
        <v>4.2000000000000003e-002</v>
      </c>
      <c r="Q18" s="942" t="s">
        <v>119</v>
      </c>
      <c r="R18" s="953">
        <f>IFERROR(VLOOKUP(K17,'【参考】数式用'!$A$5:$J$27,MATCH(Q18,'【参考】数式用'!$B$4:$J$4,0)+1,0),"")</f>
        <v>4.2000000000000003e-002</v>
      </c>
      <c r="S18" s="487" t="s">
        <v>112</v>
      </c>
      <c r="T18" s="965">
        <v>6</v>
      </c>
      <c r="U18" s="492" t="s">
        <v>68</v>
      </c>
      <c r="V18" s="972">
        <v>4</v>
      </c>
      <c r="W18" s="492" t="s">
        <v>178</v>
      </c>
      <c r="X18" s="965">
        <v>6</v>
      </c>
      <c r="Y18" s="492" t="s">
        <v>68</v>
      </c>
      <c r="Z18" s="972">
        <v>5</v>
      </c>
      <c r="AA18" s="492" t="s">
        <v>19</v>
      </c>
      <c r="AB18" s="980" t="s">
        <v>127</v>
      </c>
      <c r="AC18" s="985">
        <f t="shared" si="0"/>
        <v>2</v>
      </c>
      <c r="AD18" s="492" t="s">
        <v>12</v>
      </c>
      <c r="AE18" s="997">
        <f>IFERROR(ROUNDDOWN(ROUND(L17*R18,0)*M17,0)*AC18,"")</f>
        <v>79480</v>
      </c>
      <c r="AF18" s="1003">
        <f>IFERROR(ROUNDDOWN(ROUND(L17*(R18-P18),0)*M17,0)*AC18,"")</f>
        <v>0</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P列・R列に色付け</v>
      </c>
      <c r="AY18" s="1084" t="str">
        <f>G17</f>
        <v>千代田区・中央区・港区</v>
      </c>
    </row>
    <row r="19" spans="1:51" ht="32.1" customHeight="1">
      <c r="A19" s="847"/>
      <c r="B19" s="861"/>
      <c r="C19" s="861"/>
      <c r="D19" s="861"/>
      <c r="E19" s="861"/>
      <c r="F19" s="879"/>
      <c r="G19" s="885"/>
      <c r="H19" s="885"/>
      <c r="I19" s="885"/>
      <c r="J19" s="885"/>
      <c r="K19" s="905"/>
      <c r="L19" s="912"/>
      <c r="M19" s="922"/>
      <c r="N19" s="935" t="s">
        <v>425</v>
      </c>
      <c r="O19" s="943" t="s">
        <v>538</v>
      </c>
      <c r="P19" s="954">
        <f>IFERROR(VLOOKUP(K17,'【参考】数式用'!$A$5:$J$27,MATCH(O19,'【参考】数式用'!$B$4:$J$4,0)+1,0),"")</f>
        <v>0</v>
      </c>
      <c r="Q19" s="943" t="s">
        <v>586</v>
      </c>
      <c r="R19" s="954">
        <f>IFERROR(VLOOKUP(K17,'【参考】数式用'!$A$5:$J$27,MATCH(Q19,'【参考】数式用'!$B$4:$J$4,0)+1,0),"")</f>
        <v>2.4e-002</v>
      </c>
      <c r="S19" s="960" t="s">
        <v>112</v>
      </c>
      <c r="T19" s="966">
        <v>6</v>
      </c>
      <c r="U19" s="969" t="s">
        <v>68</v>
      </c>
      <c r="V19" s="973">
        <v>4</v>
      </c>
      <c r="W19" s="969" t="s">
        <v>178</v>
      </c>
      <c r="X19" s="966">
        <v>6</v>
      </c>
      <c r="Y19" s="969" t="s">
        <v>68</v>
      </c>
      <c r="Z19" s="973">
        <v>5</v>
      </c>
      <c r="AA19" s="969" t="s">
        <v>19</v>
      </c>
      <c r="AB19" s="981" t="s">
        <v>127</v>
      </c>
      <c r="AC19" s="986">
        <f t="shared" si="0"/>
        <v>2</v>
      </c>
      <c r="AD19" s="969" t="s">
        <v>12</v>
      </c>
      <c r="AE19" s="998">
        <f>IFERROR(ROUNDDOWN(ROUND(L17*R19,0)*M17,0)*AC19,"")</f>
        <v>45416</v>
      </c>
      <c r="AF19" s="1004">
        <f>IFERROR(ROUNDDOWN(ROUND(L17*(R19-P19),0)*M17,0)*AC19,"")</f>
        <v>45416</v>
      </c>
      <c r="AG19" s="1014">
        <f>IF(AND(O19="ベア加算なし",Q19="ベア加算"),AE19,0)</f>
        <v>45416</v>
      </c>
      <c r="AH19" s="1021" t="s">
        <v>501</v>
      </c>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6" t="str">
        <f>IF(K17&lt;&gt;"","P列・R列に色付け","")</f>
        <v>P列・R列に色付け</v>
      </c>
      <c r="AQ19" s="1089"/>
      <c r="AR19" s="1089"/>
      <c r="AX19" s="1097"/>
      <c r="AY19" s="1084" t="str">
        <f>G17</f>
        <v>千代田区・中央区・港区</v>
      </c>
    </row>
    <row r="20" spans="1:51" ht="32.1" customHeight="1">
      <c r="A20" s="848">
        <v>3</v>
      </c>
      <c r="B20" s="862">
        <f>IF(基本情報入力シート!C56="","",基本情報入力シート!C56)</f>
        <v>1334567891</v>
      </c>
      <c r="C20" s="862"/>
      <c r="D20" s="862"/>
      <c r="E20" s="862"/>
      <c r="F20" s="862"/>
      <c r="G20" s="886" t="str">
        <f>IF(基本情報入力シート!M56="","",基本情報入力シート!M56)</f>
        <v>東京都</v>
      </c>
      <c r="H20" s="886" t="str">
        <f>IF(基本情報入力シート!R56="","",基本情報入力シート!R56)</f>
        <v>東京都</v>
      </c>
      <c r="I20" s="886" t="str">
        <f>IF(基本情報入力シート!W56="","",基本情報入力シート!W56)</f>
        <v>千代田区</v>
      </c>
      <c r="J20" s="886" t="str">
        <f>IF(基本情報入力シート!X56="","",基本情報入力シート!X56)</f>
        <v>デイサービス△△</v>
      </c>
      <c r="K20" s="886" t="str">
        <f>IF(基本情報入力シート!Y56="","",基本情報入力シート!Y56)</f>
        <v>通所介護</v>
      </c>
      <c r="L20" s="913">
        <f>IF(基本情報入力シート!AB56="","",基本情報入力シート!AB56)</f>
        <v>305000</v>
      </c>
      <c r="M20" s="923">
        <f>IF(基本情報入力シート!AC56="","",基本情報入力シート!AC56)</f>
        <v>10.9</v>
      </c>
      <c r="N20" s="933" t="s">
        <v>88</v>
      </c>
      <c r="O20" s="941" t="s">
        <v>587</v>
      </c>
      <c r="P20" s="952">
        <f>IFERROR(VLOOKUP(K20,'【参考】数式用'!$A$5:$J$27,MATCH(O20,'【参考】数式用'!$B$4:$J$4,0)+1,0),"")</f>
        <v>4.2999999999999997e-002</v>
      </c>
      <c r="Q20" s="941" t="s">
        <v>587</v>
      </c>
      <c r="R20" s="952">
        <f>IFERROR(VLOOKUP(K20,'【参考】数式用'!$A$5:$J$27,MATCH(Q20,'【参考】数式用'!$B$4:$J$4,0)+1,0),"")</f>
        <v>4.2999999999999997e-002</v>
      </c>
      <c r="S20" s="959" t="s">
        <v>112</v>
      </c>
      <c r="T20" s="964">
        <v>6</v>
      </c>
      <c r="U20" s="574" t="s">
        <v>68</v>
      </c>
      <c r="V20" s="971">
        <v>4</v>
      </c>
      <c r="W20" s="574" t="s">
        <v>178</v>
      </c>
      <c r="X20" s="964">
        <v>6</v>
      </c>
      <c r="Y20" s="574" t="s">
        <v>68</v>
      </c>
      <c r="Z20" s="971">
        <v>5</v>
      </c>
      <c r="AA20" s="574" t="s">
        <v>19</v>
      </c>
      <c r="AB20" s="979" t="s">
        <v>127</v>
      </c>
      <c r="AC20" s="984">
        <f t="shared" si="0"/>
        <v>2</v>
      </c>
      <c r="AD20" s="574" t="s">
        <v>12</v>
      </c>
      <c r="AE20" s="996">
        <f>IFERROR(ROUNDDOWN(ROUND(L20*R20,0)*M20,0)*AC20,"")</f>
        <v>285906</v>
      </c>
      <c r="AF20" s="1002">
        <f>IFERROR(ROUNDDOWN(ROUND(L20*(R20-P20),0)*M20,0)*AC20,"")</f>
        <v>0</v>
      </c>
      <c r="AG20" s="1012"/>
      <c r="AH20" s="1022"/>
      <c r="AI20" s="1032" t="s">
        <v>501</v>
      </c>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P列・R列に色付け</v>
      </c>
      <c r="AQ20" s="1088" t="str">
        <f>IFERROR(VLOOKUP(K20,'【参考】数式用'!$AJ$2:$AK$24,2,FALSE),"")</f>
        <v>通所介護</v>
      </c>
      <c r="AR20" s="1093" t="str">
        <f>Q20&amp;Q21&amp;Q22</f>
        <v>処遇加算Ⅱ特定加算なしベア加算</v>
      </c>
      <c r="AS20" s="1088" t="str">
        <f>IF(AG22&lt;&gt;0,IF(AH22="○","入力済","未入力"),"")</f>
        <v/>
      </c>
      <c r="AT20" s="1092" t="str">
        <f>IF(OR(Q20="処遇加算Ⅰ",Q20="処遇加算Ⅱ"),IF(OR(AI20="○",AI20="令和６年度中に満たす"),"入力済","未入力"),"")</f>
        <v>入力済</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東京都</v>
      </c>
    </row>
    <row r="21" spans="1:51" ht="32.1" customHeight="1">
      <c r="A21" s="846"/>
      <c r="B21" s="863"/>
      <c r="C21" s="863"/>
      <c r="D21" s="863"/>
      <c r="E21" s="863"/>
      <c r="F21" s="863"/>
      <c r="G21" s="887"/>
      <c r="H21" s="887"/>
      <c r="I21" s="887"/>
      <c r="J21" s="887"/>
      <c r="K21" s="887"/>
      <c r="L21" s="914"/>
      <c r="M21" s="924"/>
      <c r="N21" s="934" t="s">
        <v>524</v>
      </c>
      <c r="O21" s="942" t="s">
        <v>652</v>
      </c>
      <c r="P21" s="953">
        <f>IFERROR(VLOOKUP(K20,'【参考】数式用'!$A$5:$J$27,MATCH(O21,'【参考】数式用'!$B$4:$J$4,0)+1,0),"")</f>
        <v>0</v>
      </c>
      <c r="Q21" s="942" t="s">
        <v>652</v>
      </c>
      <c r="R21" s="953">
        <f>IFERROR(VLOOKUP(K20,'【参考】数式用'!$A$5:$J$27,MATCH(Q21,'【参考】数式用'!$B$4:$J$4,0)+1,0),"")</f>
        <v>0</v>
      </c>
      <c r="S21" s="487" t="s">
        <v>112</v>
      </c>
      <c r="T21" s="965">
        <v>6</v>
      </c>
      <c r="U21" s="492" t="s">
        <v>68</v>
      </c>
      <c r="V21" s="972">
        <v>4</v>
      </c>
      <c r="W21" s="492" t="s">
        <v>178</v>
      </c>
      <c r="X21" s="965">
        <v>6</v>
      </c>
      <c r="Y21" s="492" t="s">
        <v>68</v>
      </c>
      <c r="Z21" s="972">
        <v>5</v>
      </c>
      <c r="AA21" s="492" t="s">
        <v>19</v>
      </c>
      <c r="AB21" s="980" t="s">
        <v>127</v>
      </c>
      <c r="AC21" s="985">
        <f t="shared" si="0"/>
        <v>2</v>
      </c>
      <c r="AD21" s="492" t="s">
        <v>12</v>
      </c>
      <c r="AE21" s="997">
        <f>IFERROR(ROUNDDOWN(ROUND(L20*R21,0)*M20,0)*AC21,"")</f>
        <v>0</v>
      </c>
      <c r="AF21" s="1003">
        <f>IFERROR(ROUNDDOWN(ROUND(L20*(R21-P21),0)*M20,0)*AC21,"")</f>
        <v>0</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P列・R列に色付け</v>
      </c>
      <c r="AY21" s="1084" t="str">
        <f>G20</f>
        <v>東京都</v>
      </c>
    </row>
    <row r="22" spans="1:51" ht="32.1" customHeight="1">
      <c r="A22" s="849"/>
      <c r="B22" s="864"/>
      <c r="C22" s="864"/>
      <c r="D22" s="864"/>
      <c r="E22" s="864"/>
      <c r="F22" s="864"/>
      <c r="G22" s="888"/>
      <c r="H22" s="888"/>
      <c r="I22" s="888"/>
      <c r="J22" s="888"/>
      <c r="K22" s="888"/>
      <c r="L22" s="915"/>
      <c r="M22" s="925"/>
      <c r="N22" s="935" t="s">
        <v>425</v>
      </c>
      <c r="O22" s="943" t="s">
        <v>586</v>
      </c>
      <c r="P22" s="954">
        <f>IFERROR(VLOOKUP(K20,'【参考】数式用'!$A$5:$J$27,MATCH(O22,'【参考】数式用'!$B$4:$J$4,0)+1,0),"")</f>
        <v>1.0999999999999999e-002</v>
      </c>
      <c r="Q22" s="943" t="s">
        <v>586</v>
      </c>
      <c r="R22" s="954">
        <f>IFERROR(VLOOKUP(K20,'【参考】数式用'!$A$5:$J$27,MATCH(Q22,'【参考】数式用'!$B$4:$J$4,0)+1,0),"")</f>
        <v>1.0999999999999999e-002</v>
      </c>
      <c r="S22" s="960" t="s">
        <v>112</v>
      </c>
      <c r="T22" s="966">
        <v>6</v>
      </c>
      <c r="U22" s="969" t="s">
        <v>68</v>
      </c>
      <c r="V22" s="973">
        <v>4</v>
      </c>
      <c r="W22" s="969" t="s">
        <v>178</v>
      </c>
      <c r="X22" s="966">
        <v>6</v>
      </c>
      <c r="Y22" s="969" t="s">
        <v>68</v>
      </c>
      <c r="Z22" s="973">
        <v>5</v>
      </c>
      <c r="AA22" s="969" t="s">
        <v>19</v>
      </c>
      <c r="AB22" s="981" t="s">
        <v>127</v>
      </c>
      <c r="AC22" s="986">
        <f t="shared" si="0"/>
        <v>2</v>
      </c>
      <c r="AD22" s="969" t="s">
        <v>12</v>
      </c>
      <c r="AE22" s="998">
        <f>IFERROR(ROUNDDOWN(ROUND(L20*R22,0)*M20,0)*AC22,"")</f>
        <v>73138</v>
      </c>
      <c r="AF22" s="1004">
        <f>IFERROR(ROUNDDOWN(ROUND(L20*(R22-P22),0)*M20,0)*AC22,"")</f>
        <v>0</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P列・R列に色付け</v>
      </c>
      <c r="AQ22" s="1089"/>
      <c r="AR22" s="1089"/>
      <c r="AX22" s="1097"/>
      <c r="AY22" s="1084" t="str">
        <f>G20</f>
        <v>東京都</v>
      </c>
    </row>
    <row r="23" spans="1:51" ht="32.1" customHeight="1">
      <c r="A23" s="845">
        <v>4</v>
      </c>
      <c r="B23" s="865">
        <f>IF(基本情報入力シート!C57="","",基本情報入力シート!C57)</f>
        <v>1334567892</v>
      </c>
      <c r="C23" s="865"/>
      <c r="D23" s="865"/>
      <c r="E23" s="865"/>
      <c r="F23" s="865"/>
      <c r="G23" s="889" t="str">
        <f>IF(基本情報入力シート!M57="","",基本情報入力シート!M57)</f>
        <v>中央区</v>
      </c>
      <c r="H23" s="889" t="str">
        <f>IF(基本情報入力シート!R57="","",基本情報入力シート!R57)</f>
        <v>東京都</v>
      </c>
      <c r="I23" s="889" t="str">
        <f>IF(基本情報入力シート!W57="","",基本情報入力シート!W57)</f>
        <v>中央区</v>
      </c>
      <c r="J23" s="889" t="str">
        <f>IF(基本情報入力シート!X57="","",基本情報入力シート!X57)</f>
        <v>○○の家</v>
      </c>
      <c r="K23" s="889" t="str">
        <f>IF(基本情報入力シート!Y57="","",基本情報入力シート!Y57)</f>
        <v>（介護予防）小規模多機能型居宅介護</v>
      </c>
      <c r="L23" s="916">
        <f>IF(基本情報入力シート!AB57="","",基本情報入力シート!AB57)</f>
        <v>345000</v>
      </c>
      <c r="M23" s="926">
        <f>IF(基本情報入力シート!AC57="","",基本情報入力シート!AC57)</f>
        <v>11.1</v>
      </c>
      <c r="N23" s="933" t="s">
        <v>88</v>
      </c>
      <c r="O23" s="941" t="s">
        <v>591</v>
      </c>
      <c r="P23" s="952">
        <f>IFERROR(VLOOKUP(K23,'【参考】数式用'!$A$5:$J$27,MATCH(O23,'【参考】数式用'!$B$4:$J$4,0)+1,0),"")</f>
        <v>4.1000000000000002e-002</v>
      </c>
      <c r="Q23" s="941" t="s">
        <v>591</v>
      </c>
      <c r="R23" s="952">
        <f>IFERROR(VLOOKUP(K23,'【参考】数式用'!$A$5:$J$27,MATCH(Q23,'【参考】数式用'!$B$4:$J$4,0)+1,0),"")</f>
        <v>4.1000000000000002e-002</v>
      </c>
      <c r="S23" s="959" t="s">
        <v>112</v>
      </c>
      <c r="T23" s="964">
        <v>6</v>
      </c>
      <c r="U23" s="574" t="s">
        <v>68</v>
      </c>
      <c r="V23" s="971">
        <v>4</v>
      </c>
      <c r="W23" s="574" t="s">
        <v>178</v>
      </c>
      <c r="X23" s="964">
        <v>6</v>
      </c>
      <c r="Y23" s="574" t="s">
        <v>68</v>
      </c>
      <c r="Z23" s="971">
        <v>5</v>
      </c>
      <c r="AA23" s="574" t="s">
        <v>19</v>
      </c>
      <c r="AB23" s="979" t="s">
        <v>127</v>
      </c>
      <c r="AC23" s="984">
        <f t="shared" si="0"/>
        <v>2</v>
      </c>
      <c r="AD23" s="574" t="s">
        <v>12</v>
      </c>
      <c r="AE23" s="996">
        <f>IFERROR(ROUNDDOWN(ROUND(L23*R23,0)*M23,0)*AC23,"")</f>
        <v>314018</v>
      </c>
      <c r="AF23" s="1002">
        <f>IFERROR(ROUNDDOWN(ROUND(L23*(R23-P23),0)*M23,0)*AC23,"")</f>
        <v>0</v>
      </c>
      <c r="AG23" s="1012"/>
      <c r="AH23" s="1022"/>
      <c r="AI23" s="1032"/>
      <c r="AJ23" s="1041" t="s">
        <v>501</v>
      </c>
      <c r="AK23" s="1052"/>
      <c r="AL23" s="1060"/>
      <c r="AM23" s="1069"/>
      <c r="AN23" s="1078" t="str">
        <f>IF(AP23="","",IF(R23&lt;P23,"！加算の要件上は問題ありませんが、令和６年３月と比較して４・５月に加算率が下がる計画になっています。",""))</f>
        <v/>
      </c>
      <c r="AP23" s="1085" t="str">
        <f>IF(K23&lt;&gt;"","P列・R列に色付け","")</f>
        <v>P列・R列に色付け</v>
      </c>
      <c r="AQ23" s="1088" t="str">
        <f>IFERROR(VLOOKUP(K23,'【参考】数式用'!$AJ$2:$AK$24,2,FALSE),"")</f>
        <v>介護予防_小規模多機能型居宅介護</v>
      </c>
      <c r="AR23" s="1093" t="str">
        <f>Q23&amp;Q24&amp;Q25</f>
        <v>処遇加算Ⅲ特定加算なしベア加算なし</v>
      </c>
      <c r="AS23" s="1088" t="str">
        <f>IF(AG25&lt;&gt;0,IF(AH25="○","入力済","未入力"),"")</f>
        <v/>
      </c>
      <c r="AT23" s="1092" t="str">
        <f>IF(OR(Q23="処遇加算Ⅰ",Q23="処遇加算Ⅱ"),IF(OR(AI23="○",AI23="令和６年度中に満たす"),"入力済","未入力"),"")</f>
        <v/>
      </c>
      <c r="AU23" s="1093" t="str">
        <f>IF(Q23="処遇加算Ⅲ",IF(AJ23="○","入力済","未入力"),"")</f>
        <v>入力済</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中央区</v>
      </c>
    </row>
    <row r="24" spans="1:51" ht="32.1" customHeight="1">
      <c r="A24" s="846"/>
      <c r="B24" s="863"/>
      <c r="C24" s="863"/>
      <c r="D24" s="863"/>
      <c r="E24" s="863"/>
      <c r="F24" s="863"/>
      <c r="G24" s="887"/>
      <c r="H24" s="887"/>
      <c r="I24" s="887"/>
      <c r="J24" s="887"/>
      <c r="K24" s="887"/>
      <c r="L24" s="914"/>
      <c r="M24" s="924"/>
      <c r="N24" s="934" t="s">
        <v>524</v>
      </c>
      <c r="O24" s="942" t="s">
        <v>652</v>
      </c>
      <c r="P24" s="953">
        <f>IFERROR(VLOOKUP(K23,'【参考】数式用'!$A$5:$J$27,MATCH(O24,'【参考】数式用'!$B$4:$J$4,0)+1,0),"")</f>
        <v>0</v>
      </c>
      <c r="Q24" s="942" t="s">
        <v>652</v>
      </c>
      <c r="R24" s="953">
        <f>IFERROR(VLOOKUP(K23,'【参考】数式用'!$A$5:$J$27,MATCH(Q24,'【参考】数式用'!$B$4:$J$4,0)+1,0),"")</f>
        <v>0</v>
      </c>
      <c r="S24" s="487" t="s">
        <v>112</v>
      </c>
      <c r="T24" s="965">
        <v>6</v>
      </c>
      <c r="U24" s="492" t="s">
        <v>68</v>
      </c>
      <c r="V24" s="972">
        <v>4</v>
      </c>
      <c r="W24" s="492" t="s">
        <v>178</v>
      </c>
      <c r="X24" s="965">
        <v>6</v>
      </c>
      <c r="Y24" s="492" t="s">
        <v>68</v>
      </c>
      <c r="Z24" s="972">
        <v>5</v>
      </c>
      <c r="AA24" s="492" t="s">
        <v>19</v>
      </c>
      <c r="AB24" s="980" t="s">
        <v>127</v>
      </c>
      <c r="AC24" s="985">
        <f t="shared" si="0"/>
        <v>2</v>
      </c>
      <c r="AD24" s="492" t="s">
        <v>12</v>
      </c>
      <c r="AE24" s="997">
        <f>IFERROR(ROUNDDOWN(ROUND(L23*R24,0)*M23,0)*AC24,"")</f>
        <v>0</v>
      </c>
      <c r="AF24" s="1003">
        <f>IFERROR(ROUNDDOWN(ROUND(L23*(R24-P24),0)*M23,0)*AC24,"")</f>
        <v>0</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P列・R列に色付け</v>
      </c>
      <c r="AY24" s="1084" t="str">
        <f>G23</f>
        <v>中央区</v>
      </c>
    </row>
    <row r="25" spans="1:51" ht="32.1" customHeight="1">
      <c r="A25" s="847"/>
      <c r="B25" s="866"/>
      <c r="C25" s="866"/>
      <c r="D25" s="866"/>
      <c r="E25" s="866"/>
      <c r="F25" s="866"/>
      <c r="G25" s="890"/>
      <c r="H25" s="890"/>
      <c r="I25" s="890"/>
      <c r="J25" s="890"/>
      <c r="K25" s="890"/>
      <c r="L25" s="917"/>
      <c r="M25" s="927"/>
      <c r="N25" s="935" t="s">
        <v>425</v>
      </c>
      <c r="O25" s="943" t="s">
        <v>538</v>
      </c>
      <c r="P25" s="954">
        <f>IFERROR(VLOOKUP(K23,'【参考】数式用'!$A$5:$J$27,MATCH(O25,'【参考】数式用'!$B$4:$J$4,0)+1,0),"")</f>
        <v>0</v>
      </c>
      <c r="Q25" s="943" t="s">
        <v>538</v>
      </c>
      <c r="R25" s="954">
        <f>IFERROR(VLOOKUP(K23,'【参考】数式用'!$A$5:$J$27,MATCH(Q25,'【参考】数式用'!$B$4:$J$4,0)+1,0),"")</f>
        <v>0</v>
      </c>
      <c r="S25" s="960" t="s">
        <v>112</v>
      </c>
      <c r="T25" s="966">
        <v>6</v>
      </c>
      <c r="U25" s="969" t="s">
        <v>68</v>
      </c>
      <c r="V25" s="973">
        <v>4</v>
      </c>
      <c r="W25" s="969" t="s">
        <v>178</v>
      </c>
      <c r="X25" s="966">
        <v>6</v>
      </c>
      <c r="Y25" s="969" t="s">
        <v>68</v>
      </c>
      <c r="Z25" s="973">
        <v>5</v>
      </c>
      <c r="AA25" s="969" t="s">
        <v>19</v>
      </c>
      <c r="AB25" s="981" t="s">
        <v>127</v>
      </c>
      <c r="AC25" s="986">
        <f t="shared" si="0"/>
        <v>2</v>
      </c>
      <c r="AD25" s="969" t="s">
        <v>12</v>
      </c>
      <c r="AE25" s="998">
        <f>IFERROR(ROUNDDOWN(ROUND(L23*R25,0)*M23,0)*AC25,"")</f>
        <v>0</v>
      </c>
      <c r="AF25" s="1004">
        <f>IFERROR(ROUNDDOWN(ROUND(L23*(R25-P25),0)*M23,0)*AC25,"")</f>
        <v>0</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P列・R列に色付け</v>
      </c>
      <c r="AQ25" s="1089"/>
      <c r="AR25" s="1089"/>
      <c r="AX25" s="1097"/>
      <c r="AY25" s="1084" t="str">
        <f>G23</f>
        <v>中央区</v>
      </c>
    </row>
    <row r="26" spans="1:51" ht="32.1" customHeight="1">
      <c r="A26" s="848">
        <v>5</v>
      </c>
      <c r="B26" s="862">
        <f>IF(基本情報入力シート!C58="","",基本情報入力シート!C58)</f>
        <v>1334567893</v>
      </c>
      <c r="C26" s="862"/>
      <c r="D26" s="862"/>
      <c r="E26" s="862"/>
      <c r="F26" s="862"/>
      <c r="G26" s="886" t="str">
        <f>IF(基本情報入力シート!M58="","",基本情報入力シート!M58)</f>
        <v>千葉県</v>
      </c>
      <c r="H26" s="886" t="str">
        <f>IF(基本情報入力シート!R58="","",基本情報入力シート!R58)</f>
        <v>千葉県</v>
      </c>
      <c r="I26" s="886" t="str">
        <f>IF(基本情報入力シート!W58="","",基本情報入力シート!W58)</f>
        <v>千葉市</v>
      </c>
      <c r="J26" s="886" t="str">
        <f>IF(基本情報入力シート!X58="","",基本情報入力シート!X58)</f>
        <v>介護老人福祉施設○○園</v>
      </c>
      <c r="K26" s="886" t="str">
        <f>IF(基本情報入力シート!Y58="","",基本情報入力シート!Y58)</f>
        <v>介護老人福祉施設</v>
      </c>
      <c r="L26" s="913">
        <f>IF(基本情報入力シート!AB58="","",基本情報入力シート!AB58)</f>
        <v>1935000</v>
      </c>
      <c r="M26" s="923">
        <f>IF(基本情報入力シート!AC58="","",基本情報入力シート!AC58)</f>
        <v>10.68</v>
      </c>
      <c r="N26" s="933" t="s">
        <v>88</v>
      </c>
      <c r="O26" s="941" t="s">
        <v>587</v>
      </c>
      <c r="P26" s="952">
        <f>IFERROR(VLOOKUP(K26,'【参考】数式用'!$A$5:$J$27,MATCH(O26,'【参考】数式用'!$B$4:$J$4,0)+1,0),"")</f>
        <v>6.e-002</v>
      </c>
      <c r="Q26" s="941" t="s">
        <v>587</v>
      </c>
      <c r="R26" s="952">
        <f>IFERROR(VLOOKUP(K26,'【参考】数式用'!$A$5:$J$27,MATCH(Q26,'【参考】数式用'!$B$4:$J$4,0)+1,0),"")</f>
        <v>6.e-002</v>
      </c>
      <c r="S26" s="959" t="s">
        <v>112</v>
      </c>
      <c r="T26" s="964">
        <v>6</v>
      </c>
      <c r="U26" s="574" t="s">
        <v>68</v>
      </c>
      <c r="V26" s="971">
        <v>4</v>
      </c>
      <c r="W26" s="574" t="s">
        <v>178</v>
      </c>
      <c r="X26" s="964">
        <v>6</v>
      </c>
      <c r="Y26" s="574" t="s">
        <v>68</v>
      </c>
      <c r="Z26" s="971">
        <v>4</v>
      </c>
      <c r="AA26" s="574" t="s">
        <v>19</v>
      </c>
      <c r="AB26" s="979" t="s">
        <v>127</v>
      </c>
      <c r="AC26" s="984">
        <f t="shared" si="0"/>
        <v>1</v>
      </c>
      <c r="AD26" s="574" t="s">
        <v>12</v>
      </c>
      <c r="AE26" s="996">
        <f>IFERROR(ROUNDDOWN(ROUND(L26*R26,0)*M26,0)*AC26,"")</f>
        <v>1239948</v>
      </c>
      <c r="AF26" s="1002">
        <f>IFERROR(ROUNDDOWN(ROUND(L26*(R26-P26),0)*M26,0)*AC26,"")</f>
        <v>0</v>
      </c>
      <c r="AG26" s="1012"/>
      <c r="AH26" s="1022"/>
      <c r="AI26" s="1033" t="s">
        <v>501</v>
      </c>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P列・R列に色付け</v>
      </c>
      <c r="AQ26" s="1088" t="str">
        <f>IFERROR(VLOOKUP(K26,'【参考】数式用'!$AJ$2:$AK$24,2,FALSE),"")</f>
        <v>介護老人福祉施設</v>
      </c>
      <c r="AR26" s="1093" t="str">
        <f>Q26&amp;Q27&amp;Q28</f>
        <v>処遇加算Ⅱ</v>
      </c>
      <c r="AS26" s="1088" t="str">
        <f>IF(AG28&lt;&gt;0,IF(AH28="○","入力済","未入力"),"")</f>
        <v/>
      </c>
      <c r="AT26" s="1092" t="str">
        <f>IF(OR(Q26="処遇加算Ⅰ",Q26="処遇加算Ⅱ"),IF(OR(AI26="○",AI26="令和６年度中に満たす"),"入力済","未入力"),"")</f>
        <v>入力済</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千葉県</v>
      </c>
    </row>
    <row r="27" spans="1:51" ht="32.1" customHeight="1">
      <c r="A27" s="846"/>
      <c r="B27" s="863"/>
      <c r="C27" s="863"/>
      <c r="D27" s="863"/>
      <c r="E27" s="863"/>
      <c r="F27" s="863"/>
      <c r="G27" s="887"/>
      <c r="H27" s="887"/>
      <c r="I27" s="887"/>
      <c r="J27" s="887"/>
      <c r="K27" s="887"/>
      <c r="L27" s="914"/>
      <c r="M27" s="924"/>
      <c r="N27" s="934" t="s">
        <v>524</v>
      </c>
      <c r="O27" s="942"/>
      <c r="P27" s="953" t="str">
        <f>IFERROR(VLOOKUP(K26,'【参考】数式用'!$A$5:$J$27,MATCH(O27,'【参考】数式用'!$B$4:$J$4,0)+1,0),"")</f>
        <v/>
      </c>
      <c r="Q27" s="942"/>
      <c r="R27" s="953" t="str">
        <f>IFERROR(VLOOKUP(K26,'【参考】数式用'!$A$5:$J$27,MATCH(Q27,'【参考】数式用'!$B$4:$J$4,0)+1,0),"")</f>
        <v/>
      </c>
      <c r="S27" s="487" t="s">
        <v>112</v>
      </c>
      <c r="T27" s="965">
        <v>6</v>
      </c>
      <c r="U27" s="492" t="s">
        <v>68</v>
      </c>
      <c r="V27" s="972">
        <v>4</v>
      </c>
      <c r="W27" s="492" t="s">
        <v>178</v>
      </c>
      <c r="X27" s="965">
        <v>6</v>
      </c>
      <c r="Y27" s="492" t="s">
        <v>68</v>
      </c>
      <c r="Z27" s="972">
        <v>5</v>
      </c>
      <c r="AA27" s="492" t="s">
        <v>19</v>
      </c>
      <c r="AB27" s="980" t="s">
        <v>127</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2"/>
      <c r="AP27" s="1085" t="str">
        <f>IF(K26&lt;&gt;"","P列・R列に色付け","")</f>
        <v>P列・R列に色付け</v>
      </c>
      <c r="AY27" s="1084" t="str">
        <f>G26</f>
        <v>千葉県</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112</v>
      </c>
      <c r="T28" s="966">
        <v>6</v>
      </c>
      <c r="U28" s="969" t="s">
        <v>68</v>
      </c>
      <c r="V28" s="973">
        <v>4</v>
      </c>
      <c r="W28" s="969" t="s">
        <v>178</v>
      </c>
      <c r="X28" s="966">
        <v>6</v>
      </c>
      <c r="Y28" s="969" t="s">
        <v>68</v>
      </c>
      <c r="Z28" s="973">
        <v>5</v>
      </c>
      <c r="AA28" s="969" t="s">
        <v>19</v>
      </c>
      <c r="AB28" s="981" t="s">
        <v>127</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P列・R列に色付け</v>
      </c>
      <c r="AQ28" s="1089"/>
      <c r="AR28" s="1089"/>
      <c r="AX28" s="1097"/>
      <c r="AY28" s="1084" t="str">
        <f>G26</f>
        <v>千葉県</v>
      </c>
    </row>
    <row r="29" spans="1:51" ht="32.1" customHeight="1">
      <c r="A29" s="845">
        <v>6</v>
      </c>
      <c r="B29" s="865">
        <f>IF(基本情報入力シート!C59="","",基本情報入力シート!C59)</f>
        <v>1334567893</v>
      </c>
      <c r="C29" s="865"/>
      <c r="D29" s="865"/>
      <c r="E29" s="865"/>
      <c r="F29" s="865"/>
      <c r="G29" s="889" t="str">
        <f>IF(基本情報入力シート!M59="","",基本情報入力シート!M59)</f>
        <v>千葉県</v>
      </c>
      <c r="H29" s="889" t="str">
        <f>IF(基本情報入力シート!R59="","",基本情報入力シート!R59)</f>
        <v>千葉県</v>
      </c>
      <c r="I29" s="889" t="str">
        <f>IF(基本情報入力シート!W59="","",基本情報入力シート!W59)</f>
        <v>千葉市</v>
      </c>
      <c r="J29" s="889" t="str">
        <f>IF(基本情報入力シート!X59="","",基本情報入力シート!X59)</f>
        <v>介護老人福祉施設○○園</v>
      </c>
      <c r="K29" s="889" t="str">
        <f>IF(基本情報入力シート!Y59="","",基本情報入力シート!Y59)</f>
        <v>介護老人福祉施設</v>
      </c>
      <c r="L29" s="916">
        <f>IF(基本情報入力シート!AB59="","",基本情報入力シート!AB59)</f>
        <v>1935000</v>
      </c>
      <c r="M29" s="926">
        <f>IF(基本情報入力シート!AC59="","",基本情報入力シート!AC59)</f>
        <v>10.68</v>
      </c>
      <c r="N29" s="933" t="s">
        <v>88</v>
      </c>
      <c r="O29" s="941" t="s">
        <v>587</v>
      </c>
      <c r="P29" s="952">
        <f>IFERROR(VLOOKUP(K29,'【参考】数式用'!$A$5:$J$27,MATCH(O29,'【参考】数式用'!$B$4:$J$4,0)+1,0),"")</f>
        <v>6.e-002</v>
      </c>
      <c r="Q29" s="941" t="s">
        <v>379</v>
      </c>
      <c r="R29" s="952">
        <f>IFERROR(VLOOKUP(K29,'【参考】数式用'!$A$5:$J$27,MATCH(Q29,'【参考】数式用'!$B$4:$J$4,0)+1,0),"")</f>
        <v>8.3000000000000004e-002</v>
      </c>
      <c r="S29" s="959" t="s">
        <v>112</v>
      </c>
      <c r="T29" s="964">
        <v>6</v>
      </c>
      <c r="U29" s="574" t="s">
        <v>68</v>
      </c>
      <c r="V29" s="971">
        <v>5</v>
      </c>
      <c r="W29" s="574" t="s">
        <v>178</v>
      </c>
      <c r="X29" s="964">
        <v>6</v>
      </c>
      <c r="Y29" s="574" t="s">
        <v>68</v>
      </c>
      <c r="Z29" s="971">
        <v>5</v>
      </c>
      <c r="AA29" s="574" t="s">
        <v>19</v>
      </c>
      <c r="AB29" s="979" t="s">
        <v>127</v>
      </c>
      <c r="AC29" s="984">
        <f t="shared" si="0"/>
        <v>1</v>
      </c>
      <c r="AD29" s="574" t="s">
        <v>12</v>
      </c>
      <c r="AE29" s="996">
        <f>IFERROR(ROUNDDOWN(ROUND(L29*R29,0)*M29,0)*AC29,"")</f>
        <v>1715261</v>
      </c>
      <c r="AF29" s="1002">
        <f>IFERROR(ROUNDDOWN(ROUND(L29*(R29-P29),0)*M29,0)*AC29,"")</f>
        <v>475313</v>
      </c>
      <c r="AG29" s="1012"/>
      <c r="AH29" s="1022"/>
      <c r="AI29" s="1033" t="s">
        <v>501</v>
      </c>
      <c r="AJ29" s="1041"/>
      <c r="AK29" s="1052" t="s">
        <v>1422</v>
      </c>
      <c r="AL29" s="1060"/>
      <c r="AM29" s="1069"/>
      <c r="AN29" s="1078" t="str">
        <f>IF(AP29="","",IF(R29&lt;P29,"！加算の要件上は問題ありませんが、令和６年３月と比較して４・５月に加算率が下がる計画になっています。",""))</f>
        <v/>
      </c>
      <c r="AP29" s="1085" t="str">
        <f>IF(K29&lt;&gt;"","P列・R列に色付け","")</f>
        <v>P列・R列に色付け</v>
      </c>
      <c r="AQ29" s="1088" t="str">
        <f>IFERROR(VLOOKUP(K29,'【参考】数式用'!$AJ$2:$AK$24,2,FALSE),"")</f>
        <v>介護老人福祉施設</v>
      </c>
      <c r="AR29" s="1093" t="str">
        <f>Q29&amp;Q30&amp;Q31</f>
        <v>処遇加算Ⅰ特定加算Ⅱベア加算なし</v>
      </c>
      <c r="AS29" s="1088" t="str">
        <f>IF(AG31&lt;&gt;0,IF(AH31="○","入力済","未入力"),"")</f>
        <v/>
      </c>
      <c r="AT29" s="1092" t="str">
        <f>IF(OR(Q29="処遇加算Ⅰ",Q29="処遇加算Ⅱ"),IF(OR(AI29="○",AI29="令和６年度中に満たす"),"入力済","未入力"),"")</f>
        <v>入力済</v>
      </c>
      <c r="AU29" s="1093" t="str">
        <f>IF(Q29="処遇加算Ⅲ",IF(AJ29="○","入力済","未入力"),"")</f>
        <v/>
      </c>
      <c r="AV29" s="1088" t="str">
        <f>IF(Q29="処遇加算Ⅰ",IF(OR(AK29="○",AK29="令和６年度中に満たす"),"入力済","未入力"),"")</f>
        <v>入力済</v>
      </c>
      <c r="AW29" s="1088">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4" t="str">
        <f>IF(Q30="特定加算Ⅰ",IF(AM30="","未入力","入力済"),"")</f>
        <v/>
      </c>
      <c r="AY29" s="1084" t="str">
        <f>G29</f>
        <v>千葉県</v>
      </c>
    </row>
    <row r="30" spans="1:51" ht="32.1" customHeight="1">
      <c r="A30" s="846"/>
      <c r="B30" s="863"/>
      <c r="C30" s="863"/>
      <c r="D30" s="863"/>
      <c r="E30" s="863"/>
      <c r="F30" s="863"/>
      <c r="G30" s="887"/>
      <c r="H30" s="887"/>
      <c r="I30" s="887"/>
      <c r="J30" s="887"/>
      <c r="K30" s="887"/>
      <c r="L30" s="914"/>
      <c r="M30" s="924"/>
      <c r="N30" s="934" t="s">
        <v>524</v>
      </c>
      <c r="O30" s="942" t="s">
        <v>119</v>
      </c>
      <c r="P30" s="953">
        <f>IFERROR(VLOOKUP(K29,'【参考】数式用'!$A$5:$J$27,MATCH(O30,'【参考】数式用'!$B$4:$J$4,0)+1,0),"")</f>
        <v>2.3e-002</v>
      </c>
      <c r="Q30" s="942" t="s">
        <v>119</v>
      </c>
      <c r="R30" s="953">
        <f>IFERROR(VLOOKUP(K29,'【参考】数式用'!$A$5:$J$27,MATCH(Q30,'【参考】数式用'!$B$4:$J$4,0)+1,0),"")</f>
        <v>2.3e-002</v>
      </c>
      <c r="S30" s="487" t="s">
        <v>112</v>
      </c>
      <c r="T30" s="965">
        <v>6</v>
      </c>
      <c r="U30" s="492" t="s">
        <v>68</v>
      </c>
      <c r="V30" s="972">
        <v>4</v>
      </c>
      <c r="W30" s="492" t="s">
        <v>178</v>
      </c>
      <c r="X30" s="965">
        <v>6</v>
      </c>
      <c r="Y30" s="492" t="s">
        <v>68</v>
      </c>
      <c r="Z30" s="972">
        <v>5</v>
      </c>
      <c r="AA30" s="492" t="s">
        <v>19</v>
      </c>
      <c r="AB30" s="980" t="s">
        <v>127</v>
      </c>
      <c r="AC30" s="985">
        <f t="shared" si="0"/>
        <v>2</v>
      </c>
      <c r="AD30" s="492" t="s">
        <v>12</v>
      </c>
      <c r="AE30" s="997">
        <f>IFERROR(ROUNDDOWN(ROUND(L29*R30,0)*M29,0)*AC30,"")</f>
        <v>950626</v>
      </c>
      <c r="AF30" s="1003">
        <f>IFERROR(ROUNDDOWN(ROUND(L29*(R30-P30),0)*M29,0)*AC30,"")</f>
        <v>0</v>
      </c>
      <c r="AG30" s="1013"/>
      <c r="AH30" s="1020"/>
      <c r="AI30" s="1030"/>
      <c r="AJ30" s="1038"/>
      <c r="AK30" s="1049"/>
      <c r="AL30" s="1061">
        <v>0</v>
      </c>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P列・R列に色付け</v>
      </c>
      <c r="AY30" s="1084" t="str">
        <f>G29</f>
        <v>千葉県</v>
      </c>
    </row>
    <row r="31" spans="1:51" ht="32.1" customHeight="1">
      <c r="A31" s="847"/>
      <c r="B31" s="866"/>
      <c r="C31" s="866"/>
      <c r="D31" s="866"/>
      <c r="E31" s="866"/>
      <c r="F31" s="866"/>
      <c r="G31" s="890"/>
      <c r="H31" s="890"/>
      <c r="I31" s="890"/>
      <c r="J31" s="890"/>
      <c r="K31" s="890"/>
      <c r="L31" s="917"/>
      <c r="M31" s="927"/>
      <c r="N31" s="936" t="s">
        <v>425</v>
      </c>
      <c r="O31" s="944" t="s">
        <v>538</v>
      </c>
      <c r="P31" s="954">
        <f>IFERROR(VLOOKUP(K29,'【参考】数式用'!$A$5:$J$27,MATCH(O31,'【参考】数式用'!$B$4:$J$4,0)+1,0),"")</f>
        <v>0</v>
      </c>
      <c r="Q31" s="944" t="s">
        <v>538</v>
      </c>
      <c r="R31" s="955">
        <f>IFERROR(VLOOKUP(K29,'【参考】数式用'!$A$5:$J$27,MATCH(Q31,'【参考】数式用'!$B$4:$J$4,0)+1,0),"")</f>
        <v>0</v>
      </c>
      <c r="S31" s="962" t="s">
        <v>112</v>
      </c>
      <c r="T31" s="968">
        <v>6</v>
      </c>
      <c r="U31" s="441" t="s">
        <v>68</v>
      </c>
      <c r="V31" s="975">
        <v>4</v>
      </c>
      <c r="W31" s="441" t="s">
        <v>178</v>
      </c>
      <c r="X31" s="968">
        <v>6</v>
      </c>
      <c r="Y31" s="441" t="s">
        <v>68</v>
      </c>
      <c r="Z31" s="975">
        <v>5</v>
      </c>
      <c r="AA31" s="441" t="s">
        <v>19</v>
      </c>
      <c r="AB31" s="983" t="s">
        <v>127</v>
      </c>
      <c r="AC31" s="988">
        <f t="shared" si="0"/>
        <v>2</v>
      </c>
      <c r="AD31" s="441" t="s">
        <v>12</v>
      </c>
      <c r="AE31" s="999">
        <f>IFERROR(ROUNDDOWN(ROUND(L29*R31,0)*M29,0)*AC31,"")</f>
        <v>0</v>
      </c>
      <c r="AF31" s="1004">
        <f>IFERROR(ROUNDDOWN(ROUND(L29*(R31-P31),0)*M29,0)*AC31,"")</f>
        <v>0</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P列・R列に色付け</v>
      </c>
      <c r="AQ31" s="1089"/>
      <c r="AR31" s="1089"/>
      <c r="AX31" s="1097"/>
      <c r="AY31" s="1084" t="str">
        <f>G29</f>
        <v>千葉県</v>
      </c>
    </row>
    <row r="32" spans="1:51" ht="32.1" customHeight="1">
      <c r="A32" s="845">
        <v>7</v>
      </c>
      <c r="B32" s="865">
        <f>IF(基本情報入力シート!C60="","",基本情報入力シート!C60)</f>
        <v>1334567894</v>
      </c>
      <c r="C32" s="865"/>
      <c r="D32" s="865"/>
      <c r="E32" s="865"/>
      <c r="F32" s="865"/>
      <c r="G32" s="889" t="str">
        <f>IF(基本情報入力シート!M60="","",基本情報入力シート!M60)</f>
        <v>千葉県</v>
      </c>
      <c r="H32" s="889" t="str">
        <f>IF(基本情報入力シート!R60="","",基本情報入力シート!R60)</f>
        <v>千葉県</v>
      </c>
      <c r="I32" s="889" t="str">
        <f>IF(基本情報入力シート!W60="","",基本情報入力シート!W60)</f>
        <v>千葉市</v>
      </c>
      <c r="J32" s="889" t="str">
        <f>IF(基本情報入力シート!X60="","",基本情報入力シート!X60)</f>
        <v>介護老人福祉施設○○園</v>
      </c>
      <c r="K32" s="889" t="str">
        <f>IF(基本情報入力シート!Y60="","",基本情報入力シート!Y60)</f>
        <v>（介護予防）短期入所生活介護</v>
      </c>
      <c r="L32" s="916">
        <f>IF(基本情報入力シート!AB60="","",基本情報入力シート!AB60)</f>
        <v>237000</v>
      </c>
      <c r="M32" s="926">
        <f>IF(基本情報入力シート!AC60="","",基本情報入力シート!AC60)</f>
        <v>10.83</v>
      </c>
      <c r="N32" s="933" t="s">
        <v>88</v>
      </c>
      <c r="O32" s="941" t="s">
        <v>591</v>
      </c>
      <c r="P32" s="952">
        <f>IFERROR(VLOOKUP(K32,'【参考】数式用'!$A$5:$J$27,MATCH(O32,'【参考】数式用'!$B$4:$J$4,0)+1,0),"")</f>
        <v>3.3000000000000002e-002</v>
      </c>
      <c r="Q32" s="941" t="s">
        <v>591</v>
      </c>
      <c r="R32" s="952">
        <f>IFERROR(VLOOKUP(K32,'【参考】数式用'!$A$5:$J$27,MATCH(Q32,'【参考】数式用'!$B$4:$J$4,0)+1,0),"")</f>
        <v>3.3000000000000002e-002</v>
      </c>
      <c r="S32" s="959" t="s">
        <v>112</v>
      </c>
      <c r="T32" s="964">
        <v>6</v>
      </c>
      <c r="U32" s="574" t="s">
        <v>68</v>
      </c>
      <c r="V32" s="971">
        <v>4</v>
      </c>
      <c r="W32" s="574" t="s">
        <v>178</v>
      </c>
      <c r="X32" s="964">
        <v>6</v>
      </c>
      <c r="Y32" s="574" t="s">
        <v>68</v>
      </c>
      <c r="Z32" s="971">
        <v>5</v>
      </c>
      <c r="AA32" s="574" t="s">
        <v>19</v>
      </c>
      <c r="AB32" s="979" t="s">
        <v>127</v>
      </c>
      <c r="AC32" s="984">
        <f t="shared" si="0"/>
        <v>2</v>
      </c>
      <c r="AD32" s="574" t="s">
        <v>12</v>
      </c>
      <c r="AE32" s="996">
        <f>IFERROR(ROUNDDOWN(ROUND(L32*R32,0)*M32,0)*AC32,"")</f>
        <v>169402</v>
      </c>
      <c r="AF32" s="1002">
        <f>IFERROR(ROUNDDOWN(ROUND(L32*(R32-P32),0)*M32,0)*AC32,"")</f>
        <v>0</v>
      </c>
      <c r="AG32" s="1012"/>
      <c r="AH32" s="1022"/>
      <c r="AI32" s="1033"/>
      <c r="AJ32" s="1041" t="s">
        <v>501</v>
      </c>
      <c r="AK32" s="1052"/>
      <c r="AL32" s="1060"/>
      <c r="AM32" s="1069"/>
      <c r="AN32" s="1078" t="str">
        <f>IF(AP32="","",IF(R32&lt;P32,"！加算の要件上は問題ありませんが、令和６年３月と比較して４・５月に加算率が下がる計画になっています。",""))</f>
        <v/>
      </c>
      <c r="AP32" s="1085" t="str">
        <f>IF(K32&lt;&gt;"","P列・R列に色付け","")</f>
        <v>P列・R列に色付け</v>
      </c>
      <c r="AQ32" s="1088" t="str">
        <f>IFERROR(VLOOKUP(K32,'【参考】数式用'!$AJ$2:$AK$24,2,FALSE),"")</f>
        <v>介護予防_短期入所生活介護</v>
      </c>
      <c r="AR32" s="1093" t="str">
        <f>Q32&amp;Q33&amp;Q34</f>
        <v>処遇加算Ⅲ特定加算Ⅱベア加算なし</v>
      </c>
      <c r="AS32" s="1088" t="str">
        <f>IF(AG34&lt;&gt;0,IF(AH34="○","入力済","未入力"),"")</f>
        <v/>
      </c>
      <c r="AT32" s="1092" t="str">
        <f>IF(OR(Q32="処遇加算Ⅰ",Q32="処遇加算Ⅱ"),IF(OR(AI32="○",AI32="令和６年度中に満たす"),"入力済","未入力"),"")</f>
        <v/>
      </c>
      <c r="AU32" s="1093" t="str">
        <f>IF(Q32="処遇加算Ⅲ",IF(AJ32="○","入力済","未入力"),"")</f>
        <v>入力済</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千葉県</v>
      </c>
    </row>
    <row r="33" spans="1:51" ht="32.1" customHeight="1">
      <c r="A33" s="846"/>
      <c r="B33" s="863"/>
      <c r="C33" s="863"/>
      <c r="D33" s="863"/>
      <c r="E33" s="863"/>
      <c r="F33" s="863"/>
      <c r="G33" s="887"/>
      <c r="H33" s="887"/>
      <c r="I33" s="887"/>
      <c r="J33" s="887"/>
      <c r="K33" s="887"/>
      <c r="L33" s="914"/>
      <c r="M33" s="924"/>
      <c r="N33" s="934" t="s">
        <v>524</v>
      </c>
      <c r="O33" s="942" t="s">
        <v>652</v>
      </c>
      <c r="P33" s="953">
        <f>IFERROR(VLOOKUP(K32,'【参考】数式用'!$A$5:$J$27,MATCH(O33,'【参考】数式用'!$B$4:$J$4,0)+1,0),"")</f>
        <v>0</v>
      </c>
      <c r="Q33" s="942" t="s">
        <v>119</v>
      </c>
      <c r="R33" s="953">
        <f>IFERROR(VLOOKUP(K32,'【参考】数式用'!$A$5:$J$27,MATCH(Q33,'【参考】数式用'!$B$4:$J$4,0)+1,0),"")</f>
        <v>2.3e-002</v>
      </c>
      <c r="S33" s="487" t="s">
        <v>112</v>
      </c>
      <c r="T33" s="965">
        <v>6</v>
      </c>
      <c r="U33" s="492" t="s">
        <v>68</v>
      </c>
      <c r="V33" s="972">
        <v>4</v>
      </c>
      <c r="W33" s="492" t="s">
        <v>178</v>
      </c>
      <c r="X33" s="965">
        <v>6</v>
      </c>
      <c r="Y33" s="492" t="s">
        <v>68</v>
      </c>
      <c r="Z33" s="972">
        <v>5</v>
      </c>
      <c r="AA33" s="492" t="s">
        <v>19</v>
      </c>
      <c r="AB33" s="980" t="s">
        <v>127</v>
      </c>
      <c r="AC33" s="985">
        <f t="shared" si="0"/>
        <v>2</v>
      </c>
      <c r="AD33" s="492" t="s">
        <v>12</v>
      </c>
      <c r="AE33" s="997">
        <f>IFERROR(ROUNDDOWN(ROUND(L32*R33,0)*M32,0)*AC33,"")</f>
        <v>118068</v>
      </c>
      <c r="AF33" s="1003">
        <f>IFERROR(ROUNDDOWN(ROUND(L32*(R33-P33),0)*M32,0)*AC33,"")</f>
        <v>118068</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P列・R列に色付け</v>
      </c>
      <c r="AY33" s="1084" t="str">
        <f>G32</f>
        <v>千葉県</v>
      </c>
    </row>
    <row r="34" spans="1:51" ht="32.1" customHeight="1">
      <c r="A34" s="847"/>
      <c r="B34" s="866"/>
      <c r="C34" s="866"/>
      <c r="D34" s="866"/>
      <c r="E34" s="866"/>
      <c r="F34" s="866"/>
      <c r="G34" s="890"/>
      <c r="H34" s="890"/>
      <c r="I34" s="890"/>
      <c r="J34" s="890"/>
      <c r="K34" s="890"/>
      <c r="L34" s="917"/>
      <c r="M34" s="927"/>
      <c r="N34" s="935" t="s">
        <v>425</v>
      </c>
      <c r="O34" s="944" t="s">
        <v>538</v>
      </c>
      <c r="P34" s="955">
        <f>IFERROR(VLOOKUP(K32,'【参考】数式用'!$A$5:$J$27,MATCH(O34,'【参考】数式用'!$B$4:$J$4,0)+1,0),"")</f>
        <v>0</v>
      </c>
      <c r="Q34" s="943" t="s">
        <v>538</v>
      </c>
      <c r="R34" s="954">
        <f>IFERROR(VLOOKUP(K32,'【参考】数式用'!$A$5:$J$27,MATCH(Q34,'【参考】数式用'!$B$4:$J$4,0)+1,0),"")</f>
        <v>0</v>
      </c>
      <c r="S34" s="960" t="s">
        <v>112</v>
      </c>
      <c r="T34" s="966">
        <v>6</v>
      </c>
      <c r="U34" s="969" t="s">
        <v>68</v>
      </c>
      <c r="V34" s="973">
        <v>4</v>
      </c>
      <c r="W34" s="969" t="s">
        <v>178</v>
      </c>
      <c r="X34" s="966">
        <v>6</v>
      </c>
      <c r="Y34" s="969" t="s">
        <v>68</v>
      </c>
      <c r="Z34" s="973">
        <v>5</v>
      </c>
      <c r="AA34" s="969" t="s">
        <v>19</v>
      </c>
      <c r="AB34" s="981" t="s">
        <v>127</v>
      </c>
      <c r="AC34" s="986">
        <f t="shared" si="0"/>
        <v>2</v>
      </c>
      <c r="AD34" s="969" t="s">
        <v>12</v>
      </c>
      <c r="AE34" s="998">
        <f>IFERROR(ROUNDDOWN(ROUND(L32*R34,0)*M32,0)*AC34,"")</f>
        <v>0</v>
      </c>
      <c r="AF34" s="1004">
        <f>IFERROR(ROUNDDOWN(ROUND(L32*(R34-P34),0)*M32,0)*AC34,"")</f>
        <v>0</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6" t="str">
        <f>IF(K32&lt;&gt;"","P列・R列に色付け","")</f>
        <v>P列・R列に色付け</v>
      </c>
      <c r="AQ34" s="1089"/>
      <c r="AR34" s="1089"/>
      <c r="AX34" s="1097"/>
      <c r="AY34" s="1084" t="str">
        <f>G32</f>
        <v>千葉県</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88</v>
      </c>
      <c r="O35" s="941"/>
      <c r="P35" s="952" t="str">
        <f>IFERROR(VLOOKUP(K35,'【参考】数式用'!$A$5:$J$27,MATCH(O35,'【参考】数式用'!$B$4:$J$4,0)+1,0),"")</f>
        <v/>
      </c>
      <c r="Q35" s="941"/>
      <c r="R35" s="952" t="str">
        <f>IFERROR(VLOOKUP(K35,'【参考】数式用'!$A$5:$J$27,MATCH(Q35,'【参考】数式用'!$B$4:$J$4,0)+1,0),"")</f>
        <v/>
      </c>
      <c r="S35" s="959" t="s">
        <v>112</v>
      </c>
      <c r="T35" s="964">
        <v>6</v>
      </c>
      <c r="U35" s="574" t="s">
        <v>68</v>
      </c>
      <c r="V35" s="971">
        <v>4</v>
      </c>
      <c r="W35" s="574" t="s">
        <v>178</v>
      </c>
      <c r="X35" s="964">
        <v>6</v>
      </c>
      <c r="Y35" s="574" t="s">
        <v>68</v>
      </c>
      <c r="Z35" s="971">
        <v>5</v>
      </c>
      <c r="AA35" s="574" t="s">
        <v>19</v>
      </c>
      <c r="AB35" s="979" t="s">
        <v>127</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524</v>
      </c>
      <c r="O36" s="942"/>
      <c r="P36" s="953" t="str">
        <f>IFERROR(VLOOKUP(K35,'【参考】数式用'!$A$5:$J$27,MATCH(O36,'【参考】数式用'!$B$4:$J$4,0)+1,0),"")</f>
        <v/>
      </c>
      <c r="Q36" s="942"/>
      <c r="R36" s="953" t="str">
        <f>IFERROR(VLOOKUP(K35,'【参考】数式用'!$A$5:$J$27,MATCH(Q36,'【参考】数式用'!$B$4:$J$4,0)+1,0),"")</f>
        <v/>
      </c>
      <c r="S36" s="487" t="s">
        <v>112</v>
      </c>
      <c r="T36" s="965">
        <v>6</v>
      </c>
      <c r="U36" s="492" t="s">
        <v>68</v>
      </c>
      <c r="V36" s="972">
        <v>4</v>
      </c>
      <c r="W36" s="492" t="s">
        <v>178</v>
      </c>
      <c r="X36" s="965">
        <v>6</v>
      </c>
      <c r="Y36" s="492" t="s">
        <v>68</v>
      </c>
      <c r="Z36" s="972">
        <v>5</v>
      </c>
      <c r="AA36" s="492" t="s">
        <v>19</v>
      </c>
      <c r="AB36" s="980" t="s">
        <v>127</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112</v>
      </c>
      <c r="T37" s="966">
        <v>6</v>
      </c>
      <c r="U37" s="969" t="s">
        <v>68</v>
      </c>
      <c r="V37" s="973">
        <v>4</v>
      </c>
      <c r="W37" s="969" t="s">
        <v>178</v>
      </c>
      <c r="X37" s="966">
        <v>6</v>
      </c>
      <c r="Y37" s="969" t="s">
        <v>68</v>
      </c>
      <c r="Z37" s="973">
        <v>5</v>
      </c>
      <c r="AA37" s="969" t="s">
        <v>19</v>
      </c>
      <c r="AB37" s="981" t="s">
        <v>127</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88</v>
      </c>
      <c r="O38" s="941"/>
      <c r="P38" s="952" t="str">
        <f>IFERROR(VLOOKUP(K38,'【参考】数式用'!$A$5:$J$27,MATCH(O38,'【参考】数式用'!$B$4:$J$4,0)+1,0),"")</f>
        <v/>
      </c>
      <c r="Q38" s="941"/>
      <c r="R38" s="952" t="str">
        <f>IFERROR(VLOOKUP(K38,'【参考】数式用'!$A$5:$J$27,MATCH(Q38,'【参考】数式用'!$B$4:$J$4,0)+1,0),"")</f>
        <v/>
      </c>
      <c r="S38" s="959" t="s">
        <v>112</v>
      </c>
      <c r="T38" s="964">
        <v>6</v>
      </c>
      <c r="U38" s="574" t="s">
        <v>68</v>
      </c>
      <c r="V38" s="971">
        <v>4</v>
      </c>
      <c r="W38" s="574" t="s">
        <v>178</v>
      </c>
      <c r="X38" s="964">
        <v>6</v>
      </c>
      <c r="Y38" s="574" t="s">
        <v>68</v>
      </c>
      <c r="Z38" s="971">
        <v>5</v>
      </c>
      <c r="AA38" s="574" t="s">
        <v>19</v>
      </c>
      <c r="AB38" s="979" t="s">
        <v>127</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524</v>
      </c>
      <c r="O39" s="942"/>
      <c r="P39" s="953" t="str">
        <f>IFERROR(VLOOKUP(K38,'【参考】数式用'!$A$5:$J$27,MATCH(O39,'【参考】数式用'!$B$4:$J$4,0)+1,0),"")</f>
        <v/>
      </c>
      <c r="Q39" s="942"/>
      <c r="R39" s="953" t="str">
        <f>IFERROR(VLOOKUP(K38,'【参考】数式用'!$A$5:$J$27,MATCH(Q39,'【参考】数式用'!$B$4:$J$4,0)+1,0),"")</f>
        <v/>
      </c>
      <c r="S39" s="487" t="s">
        <v>112</v>
      </c>
      <c r="T39" s="965">
        <v>6</v>
      </c>
      <c r="U39" s="492" t="s">
        <v>68</v>
      </c>
      <c r="V39" s="972">
        <v>4</v>
      </c>
      <c r="W39" s="492" t="s">
        <v>178</v>
      </c>
      <c r="X39" s="965">
        <v>6</v>
      </c>
      <c r="Y39" s="492" t="s">
        <v>68</v>
      </c>
      <c r="Z39" s="972">
        <v>5</v>
      </c>
      <c r="AA39" s="492" t="s">
        <v>19</v>
      </c>
      <c r="AB39" s="980" t="s">
        <v>127</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112</v>
      </c>
      <c r="T40" s="968">
        <v>6</v>
      </c>
      <c r="U40" s="441" t="s">
        <v>68</v>
      </c>
      <c r="V40" s="975">
        <v>4</v>
      </c>
      <c r="W40" s="441" t="s">
        <v>178</v>
      </c>
      <c r="X40" s="968">
        <v>6</v>
      </c>
      <c r="Y40" s="441" t="s">
        <v>68</v>
      </c>
      <c r="Z40" s="975">
        <v>5</v>
      </c>
      <c r="AA40" s="441" t="s">
        <v>19</v>
      </c>
      <c r="AB40" s="983" t="s">
        <v>127</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88</v>
      </c>
      <c r="O41" s="941"/>
      <c r="P41" s="952" t="str">
        <f>IFERROR(VLOOKUP(K41,'【参考】数式用'!$A$5:$J$27,MATCH(O41,'【参考】数式用'!$B$4:$J$4,0)+1,0),"")</f>
        <v/>
      </c>
      <c r="Q41" s="941"/>
      <c r="R41" s="952" t="str">
        <f>IFERROR(VLOOKUP(K41,'【参考】数式用'!$A$5:$J$27,MATCH(Q41,'【参考】数式用'!$B$4:$J$4,0)+1,0),"")</f>
        <v/>
      </c>
      <c r="S41" s="959" t="s">
        <v>112</v>
      </c>
      <c r="T41" s="964">
        <v>6</v>
      </c>
      <c r="U41" s="574" t="s">
        <v>68</v>
      </c>
      <c r="V41" s="971">
        <v>4</v>
      </c>
      <c r="W41" s="574" t="s">
        <v>178</v>
      </c>
      <c r="X41" s="964">
        <v>6</v>
      </c>
      <c r="Y41" s="574" t="s">
        <v>68</v>
      </c>
      <c r="Z41" s="971">
        <v>5</v>
      </c>
      <c r="AA41" s="574" t="s">
        <v>19</v>
      </c>
      <c r="AB41" s="979" t="s">
        <v>127</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524</v>
      </c>
      <c r="O42" s="942"/>
      <c r="P42" s="953" t="str">
        <f>IFERROR(VLOOKUP(K41,'【参考】数式用'!$A$5:$J$27,MATCH(O42,'【参考】数式用'!$B$4:$J$4,0)+1,0),"")</f>
        <v/>
      </c>
      <c r="Q42" s="942"/>
      <c r="R42" s="953" t="str">
        <f>IFERROR(VLOOKUP(K41,'【参考】数式用'!$A$5:$J$27,MATCH(Q42,'【参考】数式用'!$B$4:$J$4,0)+1,0),"")</f>
        <v/>
      </c>
      <c r="S42" s="487" t="s">
        <v>112</v>
      </c>
      <c r="T42" s="965">
        <v>6</v>
      </c>
      <c r="U42" s="492" t="s">
        <v>68</v>
      </c>
      <c r="V42" s="972">
        <v>4</v>
      </c>
      <c r="W42" s="492" t="s">
        <v>178</v>
      </c>
      <c r="X42" s="965">
        <v>6</v>
      </c>
      <c r="Y42" s="492" t="s">
        <v>68</v>
      </c>
      <c r="Z42" s="972">
        <v>5</v>
      </c>
      <c r="AA42" s="492" t="s">
        <v>19</v>
      </c>
      <c r="AB42" s="980" t="s">
        <v>127</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112</v>
      </c>
      <c r="T43" s="966">
        <v>6</v>
      </c>
      <c r="U43" s="969" t="s">
        <v>68</v>
      </c>
      <c r="V43" s="973">
        <v>4</v>
      </c>
      <c r="W43" s="969" t="s">
        <v>178</v>
      </c>
      <c r="X43" s="966">
        <v>6</v>
      </c>
      <c r="Y43" s="969" t="s">
        <v>68</v>
      </c>
      <c r="Z43" s="973">
        <v>5</v>
      </c>
      <c r="AA43" s="969" t="s">
        <v>19</v>
      </c>
      <c r="AB43" s="981" t="s">
        <v>127</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88</v>
      </c>
      <c r="O44" s="945"/>
      <c r="P44" s="953" t="str">
        <f>IFERROR(VLOOKUP(K44,'【参考】数式用'!$A$5:$J$27,MATCH(O44,'【参考】数式用'!$B$4:$J$4,0)+1,0),"")</f>
        <v/>
      </c>
      <c r="Q44" s="945"/>
      <c r="R44" s="953" t="str">
        <f>IFERROR(VLOOKUP(K44,'【参考】数式用'!$A$5:$J$27,MATCH(Q44,'【参考】数式用'!$B$4:$J$4,0)+1,0),"")</f>
        <v/>
      </c>
      <c r="S44" s="961" t="s">
        <v>112</v>
      </c>
      <c r="T44" s="967">
        <v>6</v>
      </c>
      <c r="U44" s="647" t="s">
        <v>68</v>
      </c>
      <c r="V44" s="974">
        <v>4</v>
      </c>
      <c r="W44" s="647" t="s">
        <v>178</v>
      </c>
      <c r="X44" s="967">
        <v>6</v>
      </c>
      <c r="Y44" s="647" t="s">
        <v>68</v>
      </c>
      <c r="Z44" s="974">
        <v>5</v>
      </c>
      <c r="AA44" s="647" t="s">
        <v>19</v>
      </c>
      <c r="AB44" s="982" t="s">
        <v>127</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524</v>
      </c>
      <c r="O45" s="942"/>
      <c r="P45" s="953" t="str">
        <f>IFERROR(VLOOKUP(K44,'【参考】数式用'!$A$5:$J$27,MATCH(O45,'【参考】数式用'!$B$4:$J$4,0)+1,0),"")</f>
        <v/>
      </c>
      <c r="Q45" s="942"/>
      <c r="R45" s="953" t="str">
        <f>IFERROR(VLOOKUP(K44,'【参考】数式用'!$A$5:$J$27,MATCH(Q45,'【参考】数式用'!$B$4:$J$4,0)+1,0),"")</f>
        <v/>
      </c>
      <c r="S45" s="487" t="s">
        <v>112</v>
      </c>
      <c r="T45" s="965">
        <v>6</v>
      </c>
      <c r="U45" s="492" t="s">
        <v>68</v>
      </c>
      <c r="V45" s="972">
        <v>4</v>
      </c>
      <c r="W45" s="492" t="s">
        <v>178</v>
      </c>
      <c r="X45" s="965">
        <v>6</v>
      </c>
      <c r="Y45" s="492" t="s">
        <v>68</v>
      </c>
      <c r="Z45" s="972">
        <v>5</v>
      </c>
      <c r="AA45" s="492" t="s">
        <v>19</v>
      </c>
      <c r="AB45" s="980" t="s">
        <v>127</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112</v>
      </c>
      <c r="T46" s="966">
        <v>6</v>
      </c>
      <c r="U46" s="969" t="s">
        <v>68</v>
      </c>
      <c r="V46" s="973">
        <v>4</v>
      </c>
      <c r="W46" s="969" t="s">
        <v>178</v>
      </c>
      <c r="X46" s="966">
        <v>6</v>
      </c>
      <c r="Y46" s="969" t="s">
        <v>68</v>
      </c>
      <c r="Z46" s="973">
        <v>5</v>
      </c>
      <c r="AA46" s="969" t="s">
        <v>19</v>
      </c>
      <c r="AB46" s="981" t="s">
        <v>127</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88</v>
      </c>
      <c r="O47" s="941"/>
      <c r="P47" s="952" t="str">
        <f>IFERROR(VLOOKUP(K47,'【参考】数式用'!$A$5:$J$27,MATCH(O47,'【参考】数式用'!$B$4:$J$4,0)+1,0),"")</f>
        <v/>
      </c>
      <c r="Q47" s="941"/>
      <c r="R47" s="952" t="str">
        <f>IFERROR(VLOOKUP(K47,'【参考】数式用'!$A$5:$J$27,MATCH(Q47,'【参考】数式用'!$B$4:$J$4,0)+1,0),"")</f>
        <v/>
      </c>
      <c r="S47" s="959" t="s">
        <v>112</v>
      </c>
      <c r="T47" s="964">
        <v>6</v>
      </c>
      <c r="U47" s="574" t="s">
        <v>68</v>
      </c>
      <c r="V47" s="971">
        <v>4</v>
      </c>
      <c r="W47" s="574" t="s">
        <v>178</v>
      </c>
      <c r="X47" s="964">
        <v>6</v>
      </c>
      <c r="Y47" s="574" t="s">
        <v>68</v>
      </c>
      <c r="Z47" s="971">
        <v>5</v>
      </c>
      <c r="AA47" s="574" t="s">
        <v>19</v>
      </c>
      <c r="AB47" s="979" t="s">
        <v>127</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524</v>
      </c>
      <c r="O48" s="942"/>
      <c r="P48" s="953" t="str">
        <f>IFERROR(VLOOKUP(K47,'【参考】数式用'!$A$5:$J$27,MATCH(O48,'【参考】数式用'!$B$4:$J$4,0)+1,0),"")</f>
        <v/>
      </c>
      <c r="Q48" s="942"/>
      <c r="R48" s="953" t="str">
        <f>IFERROR(VLOOKUP(K47,'【参考】数式用'!$A$5:$J$27,MATCH(Q48,'【参考】数式用'!$B$4:$J$4,0)+1,0),"")</f>
        <v/>
      </c>
      <c r="S48" s="487" t="s">
        <v>112</v>
      </c>
      <c r="T48" s="965">
        <v>6</v>
      </c>
      <c r="U48" s="492" t="s">
        <v>68</v>
      </c>
      <c r="V48" s="972">
        <v>4</v>
      </c>
      <c r="W48" s="492" t="s">
        <v>178</v>
      </c>
      <c r="X48" s="965">
        <v>6</v>
      </c>
      <c r="Y48" s="492" t="s">
        <v>68</v>
      </c>
      <c r="Z48" s="972">
        <v>5</v>
      </c>
      <c r="AA48" s="492" t="s">
        <v>19</v>
      </c>
      <c r="AB48" s="980" t="s">
        <v>127</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112</v>
      </c>
      <c r="T49" s="966">
        <v>6</v>
      </c>
      <c r="U49" s="969" t="s">
        <v>68</v>
      </c>
      <c r="V49" s="973">
        <v>4</v>
      </c>
      <c r="W49" s="969" t="s">
        <v>178</v>
      </c>
      <c r="X49" s="966">
        <v>6</v>
      </c>
      <c r="Y49" s="969" t="s">
        <v>68</v>
      </c>
      <c r="Z49" s="973">
        <v>5</v>
      </c>
      <c r="AA49" s="969" t="s">
        <v>19</v>
      </c>
      <c r="AB49" s="981" t="s">
        <v>127</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88</v>
      </c>
      <c r="O50" s="941"/>
      <c r="P50" s="952" t="str">
        <f>IFERROR(VLOOKUP(K50,'【参考】数式用'!$A$5:$J$27,MATCH(O50,'【参考】数式用'!$B$4:$J$4,0)+1,0),"")</f>
        <v/>
      </c>
      <c r="Q50" s="941"/>
      <c r="R50" s="952" t="str">
        <f>IFERROR(VLOOKUP(K50,'【参考】数式用'!$A$5:$J$27,MATCH(Q50,'【参考】数式用'!$B$4:$J$4,0)+1,0),"")</f>
        <v/>
      </c>
      <c r="S50" s="959" t="s">
        <v>112</v>
      </c>
      <c r="T50" s="964">
        <v>6</v>
      </c>
      <c r="U50" s="574" t="s">
        <v>68</v>
      </c>
      <c r="V50" s="971">
        <v>4</v>
      </c>
      <c r="W50" s="574" t="s">
        <v>178</v>
      </c>
      <c r="X50" s="964">
        <v>6</v>
      </c>
      <c r="Y50" s="574" t="s">
        <v>68</v>
      </c>
      <c r="Z50" s="971">
        <v>5</v>
      </c>
      <c r="AA50" s="574" t="s">
        <v>19</v>
      </c>
      <c r="AB50" s="979" t="s">
        <v>127</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524</v>
      </c>
      <c r="O51" s="942"/>
      <c r="P51" s="953" t="str">
        <f>IFERROR(VLOOKUP(K50,'【参考】数式用'!$A$5:$J$27,MATCH(O51,'【参考】数式用'!$B$4:$J$4,0)+1,0),"")</f>
        <v/>
      </c>
      <c r="Q51" s="942"/>
      <c r="R51" s="953" t="str">
        <f>IFERROR(VLOOKUP(K50,'【参考】数式用'!$A$5:$J$27,MATCH(Q51,'【参考】数式用'!$B$4:$J$4,0)+1,0),"")</f>
        <v/>
      </c>
      <c r="S51" s="487" t="s">
        <v>112</v>
      </c>
      <c r="T51" s="965">
        <v>6</v>
      </c>
      <c r="U51" s="492" t="s">
        <v>68</v>
      </c>
      <c r="V51" s="972">
        <v>4</v>
      </c>
      <c r="W51" s="492" t="s">
        <v>178</v>
      </c>
      <c r="X51" s="965">
        <v>6</v>
      </c>
      <c r="Y51" s="492" t="s">
        <v>68</v>
      </c>
      <c r="Z51" s="972">
        <v>5</v>
      </c>
      <c r="AA51" s="492" t="s">
        <v>19</v>
      </c>
      <c r="AB51" s="980" t="s">
        <v>127</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112</v>
      </c>
      <c r="T52" s="966">
        <v>6</v>
      </c>
      <c r="U52" s="969" t="s">
        <v>68</v>
      </c>
      <c r="V52" s="973">
        <v>4</v>
      </c>
      <c r="W52" s="969" t="s">
        <v>178</v>
      </c>
      <c r="X52" s="966">
        <v>6</v>
      </c>
      <c r="Y52" s="969" t="s">
        <v>68</v>
      </c>
      <c r="Z52" s="973">
        <v>5</v>
      </c>
      <c r="AA52" s="969" t="s">
        <v>19</v>
      </c>
      <c r="AB52" s="981" t="s">
        <v>127</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88</v>
      </c>
      <c r="O53" s="941"/>
      <c r="P53" s="952" t="str">
        <f>IFERROR(VLOOKUP(K53,'【参考】数式用'!$A$5:$J$27,MATCH(O53,'【参考】数式用'!$B$4:$J$4,0)+1,0),"")</f>
        <v/>
      </c>
      <c r="Q53" s="941"/>
      <c r="R53" s="952" t="str">
        <f>IFERROR(VLOOKUP(K53,'【参考】数式用'!$A$5:$J$27,MATCH(Q53,'【参考】数式用'!$B$4:$J$4,0)+1,0),"")</f>
        <v/>
      </c>
      <c r="S53" s="959" t="s">
        <v>112</v>
      </c>
      <c r="T53" s="964">
        <v>6</v>
      </c>
      <c r="U53" s="574" t="s">
        <v>68</v>
      </c>
      <c r="V53" s="971">
        <v>4</v>
      </c>
      <c r="W53" s="574" t="s">
        <v>178</v>
      </c>
      <c r="X53" s="964">
        <v>6</v>
      </c>
      <c r="Y53" s="574" t="s">
        <v>68</v>
      </c>
      <c r="Z53" s="971">
        <v>5</v>
      </c>
      <c r="AA53" s="574" t="s">
        <v>19</v>
      </c>
      <c r="AB53" s="979" t="s">
        <v>127</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524</v>
      </c>
      <c r="O54" s="942"/>
      <c r="P54" s="953" t="str">
        <f>IFERROR(VLOOKUP(K53,'【参考】数式用'!$A$5:$J$27,MATCH(O54,'【参考】数式用'!$B$4:$J$4,0)+1,0),"")</f>
        <v/>
      </c>
      <c r="Q54" s="942"/>
      <c r="R54" s="953" t="str">
        <f>IFERROR(VLOOKUP(K53,'【参考】数式用'!$A$5:$J$27,MATCH(Q54,'【参考】数式用'!$B$4:$J$4,0)+1,0),"")</f>
        <v/>
      </c>
      <c r="S54" s="487" t="s">
        <v>112</v>
      </c>
      <c r="T54" s="965">
        <v>6</v>
      </c>
      <c r="U54" s="492" t="s">
        <v>68</v>
      </c>
      <c r="V54" s="972">
        <v>4</v>
      </c>
      <c r="W54" s="492" t="s">
        <v>178</v>
      </c>
      <c r="X54" s="965">
        <v>6</v>
      </c>
      <c r="Y54" s="492" t="s">
        <v>68</v>
      </c>
      <c r="Z54" s="972">
        <v>5</v>
      </c>
      <c r="AA54" s="492" t="s">
        <v>19</v>
      </c>
      <c r="AB54" s="980" t="s">
        <v>127</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112</v>
      </c>
      <c r="T55" s="966">
        <v>6</v>
      </c>
      <c r="U55" s="969" t="s">
        <v>68</v>
      </c>
      <c r="V55" s="973">
        <v>4</v>
      </c>
      <c r="W55" s="969" t="s">
        <v>178</v>
      </c>
      <c r="X55" s="966">
        <v>6</v>
      </c>
      <c r="Y55" s="969" t="s">
        <v>68</v>
      </c>
      <c r="Z55" s="973">
        <v>5</v>
      </c>
      <c r="AA55" s="969" t="s">
        <v>19</v>
      </c>
      <c r="AB55" s="981" t="s">
        <v>127</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88</v>
      </c>
      <c r="O56" s="941"/>
      <c r="P56" s="952" t="str">
        <f>IFERROR(VLOOKUP(K56,'【参考】数式用'!$A$5:$J$27,MATCH(O56,'【参考】数式用'!$B$4:$J$4,0)+1,0),"")</f>
        <v/>
      </c>
      <c r="Q56" s="941"/>
      <c r="R56" s="952" t="str">
        <f>IFERROR(VLOOKUP(K56,'【参考】数式用'!$A$5:$J$27,MATCH(Q56,'【参考】数式用'!$B$4:$J$4,0)+1,0),"")</f>
        <v/>
      </c>
      <c r="S56" s="959" t="s">
        <v>112</v>
      </c>
      <c r="T56" s="964">
        <v>6</v>
      </c>
      <c r="U56" s="574" t="s">
        <v>68</v>
      </c>
      <c r="V56" s="971">
        <v>4</v>
      </c>
      <c r="W56" s="574" t="s">
        <v>178</v>
      </c>
      <c r="X56" s="964">
        <v>6</v>
      </c>
      <c r="Y56" s="574" t="s">
        <v>68</v>
      </c>
      <c r="Z56" s="971">
        <v>5</v>
      </c>
      <c r="AA56" s="574" t="s">
        <v>19</v>
      </c>
      <c r="AB56" s="979" t="s">
        <v>127</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524</v>
      </c>
      <c r="O57" s="942"/>
      <c r="P57" s="953" t="str">
        <f>IFERROR(VLOOKUP(K56,'【参考】数式用'!$A$5:$J$27,MATCH(O57,'【参考】数式用'!$B$4:$J$4,0)+1,0),"")</f>
        <v/>
      </c>
      <c r="Q57" s="942"/>
      <c r="R57" s="953" t="str">
        <f>IFERROR(VLOOKUP(K56,'【参考】数式用'!$A$5:$J$27,MATCH(Q57,'【参考】数式用'!$B$4:$J$4,0)+1,0),"")</f>
        <v/>
      </c>
      <c r="S57" s="487" t="s">
        <v>112</v>
      </c>
      <c r="T57" s="965">
        <v>6</v>
      </c>
      <c r="U57" s="492" t="s">
        <v>68</v>
      </c>
      <c r="V57" s="972">
        <v>4</v>
      </c>
      <c r="W57" s="492" t="s">
        <v>178</v>
      </c>
      <c r="X57" s="965">
        <v>6</v>
      </c>
      <c r="Y57" s="492" t="s">
        <v>68</v>
      </c>
      <c r="Z57" s="972">
        <v>5</v>
      </c>
      <c r="AA57" s="492" t="s">
        <v>19</v>
      </c>
      <c r="AB57" s="980" t="s">
        <v>127</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112</v>
      </c>
      <c r="T58" s="966">
        <v>6</v>
      </c>
      <c r="U58" s="969" t="s">
        <v>68</v>
      </c>
      <c r="V58" s="973">
        <v>4</v>
      </c>
      <c r="W58" s="969" t="s">
        <v>178</v>
      </c>
      <c r="X58" s="966">
        <v>6</v>
      </c>
      <c r="Y58" s="969" t="s">
        <v>68</v>
      </c>
      <c r="Z58" s="973">
        <v>5</v>
      </c>
      <c r="AA58" s="969" t="s">
        <v>19</v>
      </c>
      <c r="AB58" s="981" t="s">
        <v>127</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88</v>
      </c>
      <c r="O59" s="941"/>
      <c r="P59" s="952" t="str">
        <f>IFERROR(VLOOKUP(K59,'【参考】数式用'!$A$5:$J$27,MATCH(O59,'【参考】数式用'!$B$4:$J$4,0)+1,0),"")</f>
        <v/>
      </c>
      <c r="Q59" s="941"/>
      <c r="R59" s="952" t="str">
        <f>IFERROR(VLOOKUP(K59,'【参考】数式用'!$A$5:$J$27,MATCH(Q59,'【参考】数式用'!$B$4:$J$4,0)+1,0),"")</f>
        <v/>
      </c>
      <c r="S59" s="959" t="s">
        <v>112</v>
      </c>
      <c r="T59" s="964">
        <v>6</v>
      </c>
      <c r="U59" s="574" t="s">
        <v>68</v>
      </c>
      <c r="V59" s="971">
        <v>4</v>
      </c>
      <c r="W59" s="574" t="s">
        <v>178</v>
      </c>
      <c r="X59" s="964">
        <v>6</v>
      </c>
      <c r="Y59" s="574" t="s">
        <v>68</v>
      </c>
      <c r="Z59" s="971">
        <v>5</v>
      </c>
      <c r="AA59" s="574" t="s">
        <v>19</v>
      </c>
      <c r="AB59" s="979" t="s">
        <v>127</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524</v>
      </c>
      <c r="O60" s="942"/>
      <c r="P60" s="953" t="str">
        <f>IFERROR(VLOOKUP(K59,'【参考】数式用'!$A$5:$J$27,MATCH(O60,'【参考】数式用'!$B$4:$J$4,0)+1,0),"")</f>
        <v/>
      </c>
      <c r="Q60" s="942"/>
      <c r="R60" s="953" t="str">
        <f>IFERROR(VLOOKUP(K59,'【参考】数式用'!$A$5:$J$27,MATCH(Q60,'【参考】数式用'!$B$4:$J$4,0)+1,0),"")</f>
        <v/>
      </c>
      <c r="S60" s="487" t="s">
        <v>112</v>
      </c>
      <c r="T60" s="965">
        <v>6</v>
      </c>
      <c r="U60" s="492" t="s">
        <v>68</v>
      </c>
      <c r="V60" s="972">
        <v>4</v>
      </c>
      <c r="W60" s="492" t="s">
        <v>178</v>
      </c>
      <c r="X60" s="965">
        <v>6</v>
      </c>
      <c r="Y60" s="492" t="s">
        <v>68</v>
      </c>
      <c r="Z60" s="972">
        <v>5</v>
      </c>
      <c r="AA60" s="492" t="s">
        <v>19</v>
      </c>
      <c r="AB60" s="980" t="s">
        <v>127</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112</v>
      </c>
      <c r="T61" s="966">
        <v>6</v>
      </c>
      <c r="U61" s="969" t="s">
        <v>68</v>
      </c>
      <c r="V61" s="973">
        <v>4</v>
      </c>
      <c r="W61" s="969" t="s">
        <v>178</v>
      </c>
      <c r="X61" s="966">
        <v>6</v>
      </c>
      <c r="Y61" s="969" t="s">
        <v>68</v>
      </c>
      <c r="Z61" s="973">
        <v>5</v>
      </c>
      <c r="AA61" s="969" t="s">
        <v>19</v>
      </c>
      <c r="AB61" s="981" t="s">
        <v>127</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88</v>
      </c>
      <c r="O62" s="941"/>
      <c r="P62" s="952" t="str">
        <f>IFERROR(VLOOKUP(K62,'【参考】数式用'!$A$5:$J$27,MATCH(O62,'【参考】数式用'!$B$4:$J$4,0)+1,0),"")</f>
        <v/>
      </c>
      <c r="Q62" s="941"/>
      <c r="R62" s="952" t="str">
        <f>IFERROR(VLOOKUP(K62,'【参考】数式用'!$A$5:$J$27,MATCH(Q62,'【参考】数式用'!$B$4:$J$4,0)+1,0),"")</f>
        <v/>
      </c>
      <c r="S62" s="959" t="s">
        <v>112</v>
      </c>
      <c r="T62" s="964">
        <v>6</v>
      </c>
      <c r="U62" s="574" t="s">
        <v>68</v>
      </c>
      <c r="V62" s="971">
        <v>4</v>
      </c>
      <c r="W62" s="574" t="s">
        <v>178</v>
      </c>
      <c r="X62" s="964">
        <v>6</v>
      </c>
      <c r="Y62" s="574" t="s">
        <v>68</v>
      </c>
      <c r="Z62" s="971">
        <v>5</v>
      </c>
      <c r="AA62" s="574" t="s">
        <v>19</v>
      </c>
      <c r="AB62" s="979" t="s">
        <v>127</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524</v>
      </c>
      <c r="O63" s="942"/>
      <c r="P63" s="953" t="str">
        <f>IFERROR(VLOOKUP(K62,'【参考】数式用'!$A$5:$J$27,MATCH(O63,'【参考】数式用'!$B$4:$J$4,0)+1,0),"")</f>
        <v/>
      </c>
      <c r="Q63" s="942"/>
      <c r="R63" s="953" t="str">
        <f>IFERROR(VLOOKUP(K62,'【参考】数式用'!$A$5:$J$27,MATCH(Q63,'【参考】数式用'!$B$4:$J$4,0)+1,0),"")</f>
        <v/>
      </c>
      <c r="S63" s="487" t="s">
        <v>112</v>
      </c>
      <c r="T63" s="965">
        <v>6</v>
      </c>
      <c r="U63" s="492" t="s">
        <v>68</v>
      </c>
      <c r="V63" s="972">
        <v>4</v>
      </c>
      <c r="W63" s="492" t="s">
        <v>178</v>
      </c>
      <c r="X63" s="965">
        <v>6</v>
      </c>
      <c r="Y63" s="492" t="s">
        <v>68</v>
      </c>
      <c r="Z63" s="972">
        <v>5</v>
      </c>
      <c r="AA63" s="492" t="s">
        <v>19</v>
      </c>
      <c r="AB63" s="980" t="s">
        <v>127</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112</v>
      </c>
      <c r="T64" s="966">
        <v>6</v>
      </c>
      <c r="U64" s="969" t="s">
        <v>68</v>
      </c>
      <c r="V64" s="973">
        <v>4</v>
      </c>
      <c r="W64" s="969" t="s">
        <v>178</v>
      </c>
      <c r="X64" s="966">
        <v>6</v>
      </c>
      <c r="Y64" s="969" t="s">
        <v>68</v>
      </c>
      <c r="Z64" s="973">
        <v>5</v>
      </c>
      <c r="AA64" s="969" t="s">
        <v>19</v>
      </c>
      <c r="AB64" s="981" t="s">
        <v>127</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88</v>
      </c>
      <c r="O65" s="941"/>
      <c r="P65" s="952" t="str">
        <f>IFERROR(VLOOKUP(K65,'【参考】数式用'!$A$5:$J$27,MATCH(O65,'【参考】数式用'!$B$4:$J$4,0)+1,0),"")</f>
        <v/>
      </c>
      <c r="Q65" s="941"/>
      <c r="R65" s="952" t="str">
        <f>IFERROR(VLOOKUP(K65,'【参考】数式用'!$A$5:$J$27,MATCH(Q65,'【参考】数式用'!$B$4:$J$4,0)+1,0),"")</f>
        <v/>
      </c>
      <c r="S65" s="959" t="s">
        <v>112</v>
      </c>
      <c r="T65" s="964">
        <v>6</v>
      </c>
      <c r="U65" s="574" t="s">
        <v>68</v>
      </c>
      <c r="V65" s="971">
        <v>4</v>
      </c>
      <c r="W65" s="574" t="s">
        <v>178</v>
      </c>
      <c r="X65" s="964">
        <v>6</v>
      </c>
      <c r="Y65" s="574" t="s">
        <v>68</v>
      </c>
      <c r="Z65" s="971">
        <v>5</v>
      </c>
      <c r="AA65" s="574" t="s">
        <v>19</v>
      </c>
      <c r="AB65" s="979" t="s">
        <v>127</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524</v>
      </c>
      <c r="O66" s="942"/>
      <c r="P66" s="953" t="str">
        <f>IFERROR(VLOOKUP(K65,'【参考】数式用'!$A$5:$J$27,MATCH(O66,'【参考】数式用'!$B$4:$J$4,0)+1,0),"")</f>
        <v/>
      </c>
      <c r="Q66" s="942"/>
      <c r="R66" s="953" t="str">
        <f>IFERROR(VLOOKUP(K65,'【参考】数式用'!$A$5:$J$27,MATCH(Q66,'【参考】数式用'!$B$4:$J$4,0)+1,0),"")</f>
        <v/>
      </c>
      <c r="S66" s="487" t="s">
        <v>112</v>
      </c>
      <c r="T66" s="965">
        <v>6</v>
      </c>
      <c r="U66" s="492" t="s">
        <v>68</v>
      </c>
      <c r="V66" s="972">
        <v>4</v>
      </c>
      <c r="W66" s="492" t="s">
        <v>178</v>
      </c>
      <c r="X66" s="965">
        <v>6</v>
      </c>
      <c r="Y66" s="492" t="s">
        <v>68</v>
      </c>
      <c r="Z66" s="972">
        <v>5</v>
      </c>
      <c r="AA66" s="492" t="s">
        <v>19</v>
      </c>
      <c r="AB66" s="980" t="s">
        <v>127</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112</v>
      </c>
      <c r="T67" s="966">
        <v>6</v>
      </c>
      <c r="U67" s="969" t="s">
        <v>68</v>
      </c>
      <c r="V67" s="973">
        <v>4</v>
      </c>
      <c r="W67" s="969" t="s">
        <v>178</v>
      </c>
      <c r="X67" s="966">
        <v>6</v>
      </c>
      <c r="Y67" s="969" t="s">
        <v>68</v>
      </c>
      <c r="Z67" s="973">
        <v>5</v>
      </c>
      <c r="AA67" s="969" t="s">
        <v>19</v>
      </c>
      <c r="AB67" s="981" t="s">
        <v>127</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88</v>
      </c>
      <c r="O68" s="941"/>
      <c r="P68" s="952" t="str">
        <f>IFERROR(VLOOKUP(K68,'【参考】数式用'!$A$5:$J$27,MATCH(O68,'【参考】数式用'!$B$4:$J$4,0)+1,0),"")</f>
        <v/>
      </c>
      <c r="Q68" s="941"/>
      <c r="R68" s="952" t="str">
        <f>IFERROR(VLOOKUP(K68,'【参考】数式用'!$A$5:$J$27,MATCH(Q68,'【参考】数式用'!$B$4:$J$4,0)+1,0),"")</f>
        <v/>
      </c>
      <c r="S68" s="959" t="s">
        <v>112</v>
      </c>
      <c r="T68" s="964">
        <v>6</v>
      </c>
      <c r="U68" s="574" t="s">
        <v>68</v>
      </c>
      <c r="V68" s="971">
        <v>4</v>
      </c>
      <c r="W68" s="574" t="s">
        <v>178</v>
      </c>
      <c r="X68" s="964">
        <v>6</v>
      </c>
      <c r="Y68" s="574" t="s">
        <v>68</v>
      </c>
      <c r="Z68" s="971">
        <v>5</v>
      </c>
      <c r="AA68" s="574" t="s">
        <v>19</v>
      </c>
      <c r="AB68" s="979" t="s">
        <v>127</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524</v>
      </c>
      <c r="O69" s="942"/>
      <c r="P69" s="953" t="str">
        <f>IFERROR(VLOOKUP(K68,'【参考】数式用'!$A$5:$J$27,MATCH(O69,'【参考】数式用'!$B$4:$J$4,0)+1,0),"")</f>
        <v/>
      </c>
      <c r="Q69" s="942"/>
      <c r="R69" s="953" t="str">
        <f>IFERROR(VLOOKUP(K68,'【参考】数式用'!$A$5:$J$27,MATCH(Q69,'【参考】数式用'!$B$4:$J$4,0)+1,0),"")</f>
        <v/>
      </c>
      <c r="S69" s="487" t="s">
        <v>112</v>
      </c>
      <c r="T69" s="965">
        <v>6</v>
      </c>
      <c r="U69" s="492" t="s">
        <v>68</v>
      </c>
      <c r="V69" s="972">
        <v>4</v>
      </c>
      <c r="W69" s="492" t="s">
        <v>178</v>
      </c>
      <c r="X69" s="965">
        <v>6</v>
      </c>
      <c r="Y69" s="492" t="s">
        <v>68</v>
      </c>
      <c r="Z69" s="972">
        <v>5</v>
      </c>
      <c r="AA69" s="492" t="s">
        <v>19</v>
      </c>
      <c r="AB69" s="980" t="s">
        <v>127</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112</v>
      </c>
      <c r="T70" s="966">
        <v>6</v>
      </c>
      <c r="U70" s="969" t="s">
        <v>68</v>
      </c>
      <c r="V70" s="973">
        <v>4</v>
      </c>
      <c r="W70" s="969" t="s">
        <v>178</v>
      </c>
      <c r="X70" s="966">
        <v>6</v>
      </c>
      <c r="Y70" s="969" t="s">
        <v>68</v>
      </c>
      <c r="Z70" s="973">
        <v>5</v>
      </c>
      <c r="AA70" s="969" t="s">
        <v>19</v>
      </c>
      <c r="AB70" s="981" t="s">
        <v>127</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88</v>
      </c>
      <c r="O71" s="941"/>
      <c r="P71" s="952" t="str">
        <f>IFERROR(VLOOKUP(K71,'【参考】数式用'!$A$5:$J$27,MATCH(O71,'【参考】数式用'!$B$4:$J$4,0)+1,0),"")</f>
        <v/>
      </c>
      <c r="Q71" s="941"/>
      <c r="R71" s="952" t="str">
        <f>IFERROR(VLOOKUP(K71,'【参考】数式用'!$A$5:$J$27,MATCH(Q71,'【参考】数式用'!$B$4:$J$4,0)+1,0),"")</f>
        <v/>
      </c>
      <c r="S71" s="959" t="s">
        <v>112</v>
      </c>
      <c r="T71" s="964">
        <v>6</v>
      </c>
      <c r="U71" s="574" t="s">
        <v>68</v>
      </c>
      <c r="V71" s="971">
        <v>4</v>
      </c>
      <c r="W71" s="574" t="s">
        <v>178</v>
      </c>
      <c r="X71" s="964">
        <v>6</v>
      </c>
      <c r="Y71" s="574" t="s">
        <v>68</v>
      </c>
      <c r="Z71" s="971">
        <v>5</v>
      </c>
      <c r="AA71" s="574" t="s">
        <v>19</v>
      </c>
      <c r="AB71" s="979" t="s">
        <v>127</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524</v>
      </c>
      <c r="O72" s="942"/>
      <c r="P72" s="953" t="str">
        <f>IFERROR(VLOOKUP(K71,'【参考】数式用'!$A$5:$J$27,MATCH(O72,'【参考】数式用'!$B$4:$J$4,0)+1,0),"")</f>
        <v/>
      </c>
      <c r="Q72" s="942"/>
      <c r="R72" s="953" t="str">
        <f>IFERROR(VLOOKUP(K71,'【参考】数式用'!$A$5:$J$27,MATCH(Q72,'【参考】数式用'!$B$4:$J$4,0)+1,0),"")</f>
        <v/>
      </c>
      <c r="S72" s="487" t="s">
        <v>112</v>
      </c>
      <c r="T72" s="965">
        <v>6</v>
      </c>
      <c r="U72" s="492" t="s">
        <v>68</v>
      </c>
      <c r="V72" s="972">
        <v>4</v>
      </c>
      <c r="W72" s="492" t="s">
        <v>178</v>
      </c>
      <c r="X72" s="965">
        <v>6</v>
      </c>
      <c r="Y72" s="492" t="s">
        <v>68</v>
      </c>
      <c r="Z72" s="972">
        <v>5</v>
      </c>
      <c r="AA72" s="492" t="s">
        <v>19</v>
      </c>
      <c r="AB72" s="980" t="s">
        <v>127</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112</v>
      </c>
      <c r="T73" s="966">
        <v>6</v>
      </c>
      <c r="U73" s="969" t="s">
        <v>68</v>
      </c>
      <c r="V73" s="973">
        <v>4</v>
      </c>
      <c r="W73" s="969" t="s">
        <v>178</v>
      </c>
      <c r="X73" s="966">
        <v>6</v>
      </c>
      <c r="Y73" s="969" t="s">
        <v>68</v>
      </c>
      <c r="Z73" s="973">
        <v>5</v>
      </c>
      <c r="AA73" s="969" t="s">
        <v>19</v>
      </c>
      <c r="AB73" s="981" t="s">
        <v>127</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88</v>
      </c>
      <c r="O74" s="941"/>
      <c r="P74" s="952" t="str">
        <f>IFERROR(VLOOKUP(K74,'【参考】数式用'!$A$5:$J$27,MATCH(O74,'【参考】数式用'!$B$4:$J$4,0)+1,0),"")</f>
        <v/>
      </c>
      <c r="Q74" s="941"/>
      <c r="R74" s="952" t="str">
        <f>IFERROR(VLOOKUP(K74,'【参考】数式用'!$A$5:$J$27,MATCH(Q74,'【参考】数式用'!$B$4:$J$4,0)+1,0),"")</f>
        <v/>
      </c>
      <c r="S74" s="959" t="s">
        <v>112</v>
      </c>
      <c r="T74" s="964">
        <v>6</v>
      </c>
      <c r="U74" s="574" t="s">
        <v>68</v>
      </c>
      <c r="V74" s="971">
        <v>4</v>
      </c>
      <c r="W74" s="574" t="s">
        <v>178</v>
      </c>
      <c r="X74" s="964">
        <v>6</v>
      </c>
      <c r="Y74" s="574" t="s">
        <v>68</v>
      </c>
      <c r="Z74" s="971">
        <v>5</v>
      </c>
      <c r="AA74" s="574" t="s">
        <v>19</v>
      </c>
      <c r="AB74" s="979" t="s">
        <v>127</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524</v>
      </c>
      <c r="O75" s="942"/>
      <c r="P75" s="953" t="str">
        <f>IFERROR(VLOOKUP(K74,'【参考】数式用'!$A$5:$J$27,MATCH(O75,'【参考】数式用'!$B$4:$J$4,0)+1,0),"")</f>
        <v/>
      </c>
      <c r="Q75" s="942"/>
      <c r="R75" s="953" t="str">
        <f>IFERROR(VLOOKUP(K74,'【参考】数式用'!$A$5:$J$27,MATCH(Q75,'【参考】数式用'!$B$4:$J$4,0)+1,0),"")</f>
        <v/>
      </c>
      <c r="S75" s="487" t="s">
        <v>112</v>
      </c>
      <c r="T75" s="965">
        <v>6</v>
      </c>
      <c r="U75" s="492" t="s">
        <v>68</v>
      </c>
      <c r="V75" s="972">
        <v>4</v>
      </c>
      <c r="W75" s="492" t="s">
        <v>178</v>
      </c>
      <c r="X75" s="965">
        <v>6</v>
      </c>
      <c r="Y75" s="492" t="s">
        <v>68</v>
      </c>
      <c r="Z75" s="972">
        <v>5</v>
      </c>
      <c r="AA75" s="492" t="s">
        <v>19</v>
      </c>
      <c r="AB75" s="980" t="s">
        <v>127</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112</v>
      </c>
      <c r="T76" s="966">
        <v>6</v>
      </c>
      <c r="U76" s="969" t="s">
        <v>68</v>
      </c>
      <c r="V76" s="973">
        <v>4</v>
      </c>
      <c r="W76" s="969" t="s">
        <v>178</v>
      </c>
      <c r="X76" s="966">
        <v>6</v>
      </c>
      <c r="Y76" s="969" t="s">
        <v>68</v>
      </c>
      <c r="Z76" s="973">
        <v>5</v>
      </c>
      <c r="AA76" s="969" t="s">
        <v>19</v>
      </c>
      <c r="AB76" s="981" t="s">
        <v>127</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88</v>
      </c>
      <c r="O77" s="941"/>
      <c r="P77" s="952" t="str">
        <f>IFERROR(VLOOKUP(K77,'【参考】数式用'!$A$5:$J$27,MATCH(O77,'【参考】数式用'!$B$4:$J$4,0)+1,0),"")</f>
        <v/>
      </c>
      <c r="Q77" s="941"/>
      <c r="R77" s="952" t="str">
        <f>IFERROR(VLOOKUP(K77,'【参考】数式用'!$A$5:$J$27,MATCH(Q77,'【参考】数式用'!$B$4:$J$4,0)+1,0),"")</f>
        <v/>
      </c>
      <c r="S77" s="959" t="s">
        <v>112</v>
      </c>
      <c r="T77" s="964">
        <v>6</v>
      </c>
      <c r="U77" s="574" t="s">
        <v>68</v>
      </c>
      <c r="V77" s="971">
        <v>4</v>
      </c>
      <c r="W77" s="574" t="s">
        <v>178</v>
      </c>
      <c r="X77" s="964">
        <v>6</v>
      </c>
      <c r="Y77" s="574" t="s">
        <v>68</v>
      </c>
      <c r="Z77" s="971">
        <v>5</v>
      </c>
      <c r="AA77" s="574" t="s">
        <v>19</v>
      </c>
      <c r="AB77" s="979" t="s">
        <v>127</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524</v>
      </c>
      <c r="O78" s="942"/>
      <c r="P78" s="953" t="str">
        <f>IFERROR(VLOOKUP(K77,'【参考】数式用'!$A$5:$J$27,MATCH(O78,'【参考】数式用'!$B$4:$J$4,0)+1,0),"")</f>
        <v/>
      </c>
      <c r="Q78" s="942"/>
      <c r="R78" s="953" t="str">
        <f>IFERROR(VLOOKUP(K77,'【参考】数式用'!$A$5:$J$27,MATCH(Q78,'【参考】数式用'!$B$4:$J$4,0)+1,0),"")</f>
        <v/>
      </c>
      <c r="S78" s="487" t="s">
        <v>112</v>
      </c>
      <c r="T78" s="965">
        <v>6</v>
      </c>
      <c r="U78" s="492" t="s">
        <v>68</v>
      </c>
      <c r="V78" s="972">
        <v>4</v>
      </c>
      <c r="W78" s="492" t="s">
        <v>178</v>
      </c>
      <c r="X78" s="965">
        <v>6</v>
      </c>
      <c r="Y78" s="492" t="s">
        <v>68</v>
      </c>
      <c r="Z78" s="972">
        <v>5</v>
      </c>
      <c r="AA78" s="492" t="s">
        <v>19</v>
      </c>
      <c r="AB78" s="980" t="s">
        <v>127</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112</v>
      </c>
      <c r="T79" s="966">
        <v>6</v>
      </c>
      <c r="U79" s="969" t="s">
        <v>68</v>
      </c>
      <c r="V79" s="973">
        <v>4</v>
      </c>
      <c r="W79" s="969" t="s">
        <v>178</v>
      </c>
      <c r="X79" s="966">
        <v>6</v>
      </c>
      <c r="Y79" s="969" t="s">
        <v>68</v>
      </c>
      <c r="Z79" s="973">
        <v>5</v>
      </c>
      <c r="AA79" s="969" t="s">
        <v>19</v>
      </c>
      <c r="AB79" s="981" t="s">
        <v>127</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88</v>
      </c>
      <c r="O80" s="941"/>
      <c r="P80" s="952" t="str">
        <f>IFERROR(VLOOKUP(K80,'【参考】数式用'!$A$5:$J$27,MATCH(O80,'【参考】数式用'!$B$4:$J$4,0)+1,0),"")</f>
        <v/>
      </c>
      <c r="Q80" s="941"/>
      <c r="R80" s="952" t="str">
        <f>IFERROR(VLOOKUP(K80,'【参考】数式用'!$A$5:$J$27,MATCH(Q80,'【参考】数式用'!$B$4:$J$4,0)+1,0),"")</f>
        <v/>
      </c>
      <c r="S80" s="959" t="s">
        <v>112</v>
      </c>
      <c r="T80" s="964">
        <v>6</v>
      </c>
      <c r="U80" s="574" t="s">
        <v>68</v>
      </c>
      <c r="V80" s="971">
        <v>4</v>
      </c>
      <c r="W80" s="574" t="s">
        <v>178</v>
      </c>
      <c r="X80" s="964">
        <v>6</v>
      </c>
      <c r="Y80" s="574" t="s">
        <v>68</v>
      </c>
      <c r="Z80" s="971">
        <v>5</v>
      </c>
      <c r="AA80" s="574" t="s">
        <v>19</v>
      </c>
      <c r="AB80" s="979" t="s">
        <v>127</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524</v>
      </c>
      <c r="O81" s="942"/>
      <c r="P81" s="953" t="str">
        <f>IFERROR(VLOOKUP(K80,'【参考】数式用'!$A$5:$J$27,MATCH(O81,'【参考】数式用'!$B$4:$J$4,0)+1,0),"")</f>
        <v/>
      </c>
      <c r="Q81" s="942"/>
      <c r="R81" s="953" t="str">
        <f>IFERROR(VLOOKUP(K80,'【参考】数式用'!$A$5:$J$27,MATCH(Q81,'【参考】数式用'!$B$4:$J$4,0)+1,0),"")</f>
        <v/>
      </c>
      <c r="S81" s="487" t="s">
        <v>112</v>
      </c>
      <c r="T81" s="965">
        <v>6</v>
      </c>
      <c r="U81" s="492" t="s">
        <v>68</v>
      </c>
      <c r="V81" s="972">
        <v>4</v>
      </c>
      <c r="W81" s="492" t="s">
        <v>178</v>
      </c>
      <c r="X81" s="965">
        <v>6</v>
      </c>
      <c r="Y81" s="492" t="s">
        <v>68</v>
      </c>
      <c r="Z81" s="972">
        <v>5</v>
      </c>
      <c r="AA81" s="492" t="s">
        <v>19</v>
      </c>
      <c r="AB81" s="980" t="s">
        <v>127</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112</v>
      </c>
      <c r="T82" s="966">
        <v>6</v>
      </c>
      <c r="U82" s="969" t="s">
        <v>68</v>
      </c>
      <c r="V82" s="973">
        <v>4</v>
      </c>
      <c r="W82" s="969" t="s">
        <v>178</v>
      </c>
      <c r="X82" s="966">
        <v>6</v>
      </c>
      <c r="Y82" s="969" t="s">
        <v>68</v>
      </c>
      <c r="Z82" s="973">
        <v>5</v>
      </c>
      <c r="AA82" s="969" t="s">
        <v>19</v>
      </c>
      <c r="AB82" s="981" t="s">
        <v>127</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88</v>
      </c>
      <c r="O83" s="941"/>
      <c r="P83" s="952" t="str">
        <f>IFERROR(VLOOKUP(K83,'【参考】数式用'!$A$5:$J$27,MATCH(O83,'【参考】数式用'!$B$4:$J$4,0)+1,0),"")</f>
        <v/>
      </c>
      <c r="Q83" s="941"/>
      <c r="R83" s="952" t="str">
        <f>IFERROR(VLOOKUP(K83,'【参考】数式用'!$A$5:$J$27,MATCH(Q83,'【参考】数式用'!$B$4:$J$4,0)+1,0),"")</f>
        <v/>
      </c>
      <c r="S83" s="959" t="s">
        <v>112</v>
      </c>
      <c r="T83" s="964">
        <v>6</v>
      </c>
      <c r="U83" s="574" t="s">
        <v>68</v>
      </c>
      <c r="V83" s="971">
        <v>4</v>
      </c>
      <c r="W83" s="574" t="s">
        <v>178</v>
      </c>
      <c r="X83" s="964">
        <v>6</v>
      </c>
      <c r="Y83" s="574" t="s">
        <v>68</v>
      </c>
      <c r="Z83" s="971">
        <v>5</v>
      </c>
      <c r="AA83" s="574" t="s">
        <v>19</v>
      </c>
      <c r="AB83" s="979" t="s">
        <v>127</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524</v>
      </c>
      <c r="O84" s="942"/>
      <c r="P84" s="953" t="str">
        <f>IFERROR(VLOOKUP(K83,'【参考】数式用'!$A$5:$J$27,MATCH(O84,'【参考】数式用'!$B$4:$J$4,0)+1,0),"")</f>
        <v/>
      </c>
      <c r="Q84" s="942"/>
      <c r="R84" s="953" t="str">
        <f>IFERROR(VLOOKUP(K83,'【参考】数式用'!$A$5:$J$27,MATCH(Q84,'【参考】数式用'!$B$4:$J$4,0)+1,0),"")</f>
        <v/>
      </c>
      <c r="S84" s="487" t="s">
        <v>112</v>
      </c>
      <c r="T84" s="965">
        <v>6</v>
      </c>
      <c r="U84" s="492" t="s">
        <v>68</v>
      </c>
      <c r="V84" s="972">
        <v>4</v>
      </c>
      <c r="W84" s="492" t="s">
        <v>178</v>
      </c>
      <c r="X84" s="965">
        <v>6</v>
      </c>
      <c r="Y84" s="492" t="s">
        <v>68</v>
      </c>
      <c r="Z84" s="972">
        <v>5</v>
      </c>
      <c r="AA84" s="492" t="s">
        <v>19</v>
      </c>
      <c r="AB84" s="980" t="s">
        <v>127</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112</v>
      </c>
      <c r="T85" s="966">
        <v>6</v>
      </c>
      <c r="U85" s="969" t="s">
        <v>68</v>
      </c>
      <c r="V85" s="973">
        <v>4</v>
      </c>
      <c r="W85" s="969" t="s">
        <v>178</v>
      </c>
      <c r="X85" s="966">
        <v>6</v>
      </c>
      <c r="Y85" s="969" t="s">
        <v>68</v>
      </c>
      <c r="Z85" s="973">
        <v>5</v>
      </c>
      <c r="AA85" s="969" t="s">
        <v>19</v>
      </c>
      <c r="AB85" s="981" t="s">
        <v>127</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88</v>
      </c>
      <c r="O86" s="941"/>
      <c r="P86" s="952" t="str">
        <f>IFERROR(VLOOKUP(K86,'【参考】数式用'!$A$5:$J$27,MATCH(O86,'【参考】数式用'!$B$4:$J$4,0)+1,0),"")</f>
        <v/>
      </c>
      <c r="Q86" s="941"/>
      <c r="R86" s="952" t="str">
        <f>IFERROR(VLOOKUP(K86,'【参考】数式用'!$A$5:$J$27,MATCH(Q86,'【参考】数式用'!$B$4:$J$4,0)+1,0),"")</f>
        <v/>
      </c>
      <c r="S86" s="959" t="s">
        <v>112</v>
      </c>
      <c r="T86" s="964">
        <v>6</v>
      </c>
      <c r="U86" s="574" t="s">
        <v>68</v>
      </c>
      <c r="V86" s="971">
        <v>4</v>
      </c>
      <c r="W86" s="574" t="s">
        <v>178</v>
      </c>
      <c r="X86" s="964">
        <v>6</v>
      </c>
      <c r="Y86" s="574" t="s">
        <v>68</v>
      </c>
      <c r="Z86" s="971">
        <v>5</v>
      </c>
      <c r="AA86" s="574" t="s">
        <v>19</v>
      </c>
      <c r="AB86" s="979" t="s">
        <v>127</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524</v>
      </c>
      <c r="O87" s="942"/>
      <c r="P87" s="953" t="str">
        <f>IFERROR(VLOOKUP(K86,'【参考】数式用'!$A$5:$J$27,MATCH(O87,'【参考】数式用'!$B$4:$J$4,0)+1,0),"")</f>
        <v/>
      </c>
      <c r="Q87" s="942"/>
      <c r="R87" s="953" t="str">
        <f>IFERROR(VLOOKUP(K86,'【参考】数式用'!$A$5:$J$27,MATCH(Q87,'【参考】数式用'!$B$4:$J$4,0)+1,0),"")</f>
        <v/>
      </c>
      <c r="S87" s="487" t="s">
        <v>112</v>
      </c>
      <c r="T87" s="965">
        <v>6</v>
      </c>
      <c r="U87" s="492" t="s">
        <v>68</v>
      </c>
      <c r="V87" s="972">
        <v>4</v>
      </c>
      <c r="W87" s="492" t="s">
        <v>178</v>
      </c>
      <c r="X87" s="965">
        <v>6</v>
      </c>
      <c r="Y87" s="492" t="s">
        <v>68</v>
      </c>
      <c r="Z87" s="972">
        <v>5</v>
      </c>
      <c r="AA87" s="492" t="s">
        <v>19</v>
      </c>
      <c r="AB87" s="980" t="s">
        <v>127</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112</v>
      </c>
      <c r="T88" s="966">
        <v>6</v>
      </c>
      <c r="U88" s="969" t="s">
        <v>68</v>
      </c>
      <c r="V88" s="973">
        <v>4</v>
      </c>
      <c r="W88" s="969" t="s">
        <v>178</v>
      </c>
      <c r="X88" s="966">
        <v>6</v>
      </c>
      <c r="Y88" s="969" t="s">
        <v>68</v>
      </c>
      <c r="Z88" s="973">
        <v>5</v>
      </c>
      <c r="AA88" s="969" t="s">
        <v>19</v>
      </c>
      <c r="AB88" s="981" t="s">
        <v>127</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88</v>
      </c>
      <c r="O89" s="941"/>
      <c r="P89" s="952" t="str">
        <f>IFERROR(VLOOKUP(K89,'【参考】数式用'!$A$5:$J$27,MATCH(O89,'【参考】数式用'!$B$4:$J$4,0)+1,0),"")</f>
        <v/>
      </c>
      <c r="Q89" s="941"/>
      <c r="R89" s="952" t="str">
        <f>IFERROR(VLOOKUP(K89,'【参考】数式用'!$A$5:$J$27,MATCH(Q89,'【参考】数式用'!$B$4:$J$4,0)+1,0),"")</f>
        <v/>
      </c>
      <c r="S89" s="959" t="s">
        <v>112</v>
      </c>
      <c r="T89" s="964">
        <v>6</v>
      </c>
      <c r="U89" s="574" t="s">
        <v>68</v>
      </c>
      <c r="V89" s="971">
        <v>4</v>
      </c>
      <c r="W89" s="574" t="s">
        <v>178</v>
      </c>
      <c r="X89" s="964">
        <v>6</v>
      </c>
      <c r="Y89" s="574" t="s">
        <v>68</v>
      </c>
      <c r="Z89" s="971">
        <v>5</v>
      </c>
      <c r="AA89" s="574" t="s">
        <v>19</v>
      </c>
      <c r="AB89" s="979" t="s">
        <v>127</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524</v>
      </c>
      <c r="O90" s="942"/>
      <c r="P90" s="953" t="str">
        <f>IFERROR(VLOOKUP(K89,'【参考】数式用'!$A$5:$J$27,MATCH(O90,'【参考】数式用'!$B$4:$J$4,0)+1,0),"")</f>
        <v/>
      </c>
      <c r="Q90" s="942"/>
      <c r="R90" s="953" t="str">
        <f>IFERROR(VLOOKUP(K89,'【参考】数式用'!$A$5:$J$27,MATCH(Q90,'【参考】数式用'!$B$4:$J$4,0)+1,0),"")</f>
        <v/>
      </c>
      <c r="S90" s="487" t="s">
        <v>112</v>
      </c>
      <c r="T90" s="965">
        <v>6</v>
      </c>
      <c r="U90" s="492" t="s">
        <v>68</v>
      </c>
      <c r="V90" s="972">
        <v>4</v>
      </c>
      <c r="W90" s="492" t="s">
        <v>178</v>
      </c>
      <c r="X90" s="965">
        <v>6</v>
      </c>
      <c r="Y90" s="492" t="s">
        <v>68</v>
      </c>
      <c r="Z90" s="972">
        <v>5</v>
      </c>
      <c r="AA90" s="492" t="s">
        <v>19</v>
      </c>
      <c r="AB90" s="980" t="s">
        <v>127</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112</v>
      </c>
      <c r="T91" s="966">
        <v>6</v>
      </c>
      <c r="U91" s="969" t="s">
        <v>68</v>
      </c>
      <c r="V91" s="973">
        <v>4</v>
      </c>
      <c r="W91" s="969" t="s">
        <v>178</v>
      </c>
      <c r="X91" s="966">
        <v>6</v>
      </c>
      <c r="Y91" s="969" t="s">
        <v>68</v>
      </c>
      <c r="Z91" s="973">
        <v>5</v>
      </c>
      <c r="AA91" s="969" t="s">
        <v>19</v>
      </c>
      <c r="AB91" s="981" t="s">
        <v>127</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88</v>
      </c>
      <c r="O92" s="941"/>
      <c r="P92" s="952" t="str">
        <f>IFERROR(VLOOKUP(K92,'【参考】数式用'!$A$5:$J$27,MATCH(O92,'【参考】数式用'!$B$4:$J$4,0)+1,0),"")</f>
        <v/>
      </c>
      <c r="Q92" s="941"/>
      <c r="R92" s="952" t="str">
        <f>IFERROR(VLOOKUP(K92,'【参考】数式用'!$A$5:$J$27,MATCH(Q92,'【参考】数式用'!$B$4:$J$4,0)+1,0),"")</f>
        <v/>
      </c>
      <c r="S92" s="959" t="s">
        <v>112</v>
      </c>
      <c r="T92" s="964">
        <v>6</v>
      </c>
      <c r="U92" s="574" t="s">
        <v>68</v>
      </c>
      <c r="V92" s="971">
        <v>4</v>
      </c>
      <c r="W92" s="574" t="s">
        <v>178</v>
      </c>
      <c r="X92" s="964">
        <v>6</v>
      </c>
      <c r="Y92" s="574" t="s">
        <v>68</v>
      </c>
      <c r="Z92" s="971">
        <v>5</v>
      </c>
      <c r="AA92" s="574" t="s">
        <v>19</v>
      </c>
      <c r="AB92" s="979" t="s">
        <v>127</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524</v>
      </c>
      <c r="O93" s="942"/>
      <c r="P93" s="953" t="str">
        <f>IFERROR(VLOOKUP(K92,'【参考】数式用'!$A$5:$J$27,MATCH(O93,'【参考】数式用'!$B$4:$J$4,0)+1,0),"")</f>
        <v/>
      </c>
      <c r="Q93" s="942"/>
      <c r="R93" s="953" t="str">
        <f>IFERROR(VLOOKUP(K92,'【参考】数式用'!$A$5:$J$27,MATCH(Q93,'【参考】数式用'!$B$4:$J$4,0)+1,0),"")</f>
        <v/>
      </c>
      <c r="S93" s="487" t="s">
        <v>112</v>
      </c>
      <c r="T93" s="965">
        <v>6</v>
      </c>
      <c r="U93" s="492" t="s">
        <v>68</v>
      </c>
      <c r="V93" s="972">
        <v>4</v>
      </c>
      <c r="W93" s="492" t="s">
        <v>178</v>
      </c>
      <c r="X93" s="965">
        <v>6</v>
      </c>
      <c r="Y93" s="492" t="s">
        <v>68</v>
      </c>
      <c r="Z93" s="972">
        <v>5</v>
      </c>
      <c r="AA93" s="492" t="s">
        <v>19</v>
      </c>
      <c r="AB93" s="980" t="s">
        <v>127</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112</v>
      </c>
      <c r="T94" s="966">
        <v>6</v>
      </c>
      <c r="U94" s="969" t="s">
        <v>68</v>
      </c>
      <c r="V94" s="973">
        <v>4</v>
      </c>
      <c r="W94" s="969" t="s">
        <v>178</v>
      </c>
      <c r="X94" s="966">
        <v>6</v>
      </c>
      <c r="Y94" s="969" t="s">
        <v>68</v>
      </c>
      <c r="Z94" s="973">
        <v>5</v>
      </c>
      <c r="AA94" s="969" t="s">
        <v>19</v>
      </c>
      <c r="AB94" s="981" t="s">
        <v>127</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88</v>
      </c>
      <c r="O95" s="941"/>
      <c r="P95" s="952" t="str">
        <f>IFERROR(VLOOKUP(K95,'【参考】数式用'!$A$5:$J$27,MATCH(O95,'【参考】数式用'!$B$4:$J$4,0)+1,0),"")</f>
        <v/>
      </c>
      <c r="Q95" s="941"/>
      <c r="R95" s="952" t="str">
        <f>IFERROR(VLOOKUP(K95,'【参考】数式用'!$A$5:$J$27,MATCH(Q95,'【参考】数式用'!$B$4:$J$4,0)+1,0),"")</f>
        <v/>
      </c>
      <c r="S95" s="959" t="s">
        <v>112</v>
      </c>
      <c r="T95" s="964">
        <v>6</v>
      </c>
      <c r="U95" s="574" t="s">
        <v>68</v>
      </c>
      <c r="V95" s="971">
        <v>4</v>
      </c>
      <c r="W95" s="574" t="s">
        <v>178</v>
      </c>
      <c r="X95" s="964">
        <v>6</v>
      </c>
      <c r="Y95" s="574" t="s">
        <v>68</v>
      </c>
      <c r="Z95" s="971">
        <v>5</v>
      </c>
      <c r="AA95" s="574" t="s">
        <v>19</v>
      </c>
      <c r="AB95" s="979" t="s">
        <v>127</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524</v>
      </c>
      <c r="O96" s="942"/>
      <c r="P96" s="953" t="str">
        <f>IFERROR(VLOOKUP(K95,'【参考】数式用'!$A$5:$J$27,MATCH(O96,'【参考】数式用'!$B$4:$J$4,0)+1,0),"")</f>
        <v/>
      </c>
      <c r="Q96" s="942"/>
      <c r="R96" s="953" t="str">
        <f>IFERROR(VLOOKUP(K95,'【参考】数式用'!$A$5:$J$27,MATCH(Q96,'【参考】数式用'!$B$4:$J$4,0)+1,0),"")</f>
        <v/>
      </c>
      <c r="S96" s="487" t="s">
        <v>112</v>
      </c>
      <c r="T96" s="965">
        <v>6</v>
      </c>
      <c r="U96" s="492" t="s">
        <v>68</v>
      </c>
      <c r="V96" s="972">
        <v>4</v>
      </c>
      <c r="W96" s="492" t="s">
        <v>178</v>
      </c>
      <c r="X96" s="965">
        <v>6</v>
      </c>
      <c r="Y96" s="492" t="s">
        <v>68</v>
      </c>
      <c r="Z96" s="972">
        <v>5</v>
      </c>
      <c r="AA96" s="492" t="s">
        <v>19</v>
      </c>
      <c r="AB96" s="980" t="s">
        <v>127</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112</v>
      </c>
      <c r="T97" s="966">
        <v>6</v>
      </c>
      <c r="U97" s="969" t="s">
        <v>68</v>
      </c>
      <c r="V97" s="973">
        <v>4</v>
      </c>
      <c r="W97" s="969" t="s">
        <v>178</v>
      </c>
      <c r="X97" s="966">
        <v>6</v>
      </c>
      <c r="Y97" s="969" t="s">
        <v>68</v>
      </c>
      <c r="Z97" s="973">
        <v>5</v>
      </c>
      <c r="AA97" s="969" t="s">
        <v>19</v>
      </c>
      <c r="AB97" s="981" t="s">
        <v>127</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88</v>
      </c>
      <c r="O98" s="941"/>
      <c r="P98" s="952" t="str">
        <f>IFERROR(VLOOKUP(K98,'【参考】数式用'!$A$5:$J$27,MATCH(O98,'【参考】数式用'!$B$4:$J$4,0)+1,0),"")</f>
        <v/>
      </c>
      <c r="Q98" s="941"/>
      <c r="R98" s="952" t="str">
        <f>IFERROR(VLOOKUP(K98,'【参考】数式用'!$A$5:$J$27,MATCH(Q98,'【参考】数式用'!$B$4:$J$4,0)+1,0),"")</f>
        <v/>
      </c>
      <c r="S98" s="959" t="s">
        <v>112</v>
      </c>
      <c r="T98" s="964">
        <v>6</v>
      </c>
      <c r="U98" s="574" t="s">
        <v>68</v>
      </c>
      <c r="V98" s="971">
        <v>4</v>
      </c>
      <c r="W98" s="574" t="s">
        <v>178</v>
      </c>
      <c r="X98" s="964">
        <v>6</v>
      </c>
      <c r="Y98" s="574" t="s">
        <v>68</v>
      </c>
      <c r="Z98" s="971">
        <v>5</v>
      </c>
      <c r="AA98" s="574" t="s">
        <v>19</v>
      </c>
      <c r="AB98" s="979" t="s">
        <v>127</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524</v>
      </c>
      <c r="O99" s="942"/>
      <c r="P99" s="953" t="str">
        <f>IFERROR(VLOOKUP(K98,'【参考】数式用'!$A$5:$J$27,MATCH(O99,'【参考】数式用'!$B$4:$J$4,0)+1,0),"")</f>
        <v/>
      </c>
      <c r="Q99" s="942"/>
      <c r="R99" s="953" t="str">
        <f>IFERROR(VLOOKUP(K98,'【参考】数式用'!$A$5:$J$27,MATCH(Q99,'【参考】数式用'!$B$4:$J$4,0)+1,0),"")</f>
        <v/>
      </c>
      <c r="S99" s="487" t="s">
        <v>112</v>
      </c>
      <c r="T99" s="965">
        <v>6</v>
      </c>
      <c r="U99" s="492" t="s">
        <v>68</v>
      </c>
      <c r="V99" s="972">
        <v>4</v>
      </c>
      <c r="W99" s="492" t="s">
        <v>178</v>
      </c>
      <c r="X99" s="965">
        <v>6</v>
      </c>
      <c r="Y99" s="492" t="s">
        <v>68</v>
      </c>
      <c r="Z99" s="972">
        <v>5</v>
      </c>
      <c r="AA99" s="492" t="s">
        <v>19</v>
      </c>
      <c r="AB99" s="980" t="s">
        <v>127</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112</v>
      </c>
      <c r="T100" s="966">
        <v>6</v>
      </c>
      <c r="U100" s="969" t="s">
        <v>68</v>
      </c>
      <c r="V100" s="973">
        <v>4</v>
      </c>
      <c r="W100" s="969" t="s">
        <v>178</v>
      </c>
      <c r="X100" s="966">
        <v>6</v>
      </c>
      <c r="Y100" s="969" t="s">
        <v>68</v>
      </c>
      <c r="Z100" s="973">
        <v>5</v>
      </c>
      <c r="AA100" s="969" t="s">
        <v>19</v>
      </c>
      <c r="AB100" s="981" t="s">
        <v>127</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88</v>
      </c>
      <c r="O101" s="941"/>
      <c r="P101" s="952" t="str">
        <f>IFERROR(VLOOKUP(K101,'【参考】数式用'!$A$5:$J$27,MATCH(O101,'【参考】数式用'!$B$4:$J$4,0)+1,0),"")</f>
        <v/>
      </c>
      <c r="Q101" s="941"/>
      <c r="R101" s="952" t="str">
        <f>IFERROR(VLOOKUP(K101,'【参考】数式用'!$A$5:$J$27,MATCH(Q101,'【参考】数式用'!$B$4:$J$4,0)+1,0),"")</f>
        <v/>
      </c>
      <c r="S101" s="959" t="s">
        <v>112</v>
      </c>
      <c r="T101" s="964">
        <v>6</v>
      </c>
      <c r="U101" s="574" t="s">
        <v>68</v>
      </c>
      <c r="V101" s="971">
        <v>4</v>
      </c>
      <c r="W101" s="574" t="s">
        <v>178</v>
      </c>
      <c r="X101" s="964">
        <v>6</v>
      </c>
      <c r="Y101" s="574" t="s">
        <v>68</v>
      </c>
      <c r="Z101" s="971">
        <v>5</v>
      </c>
      <c r="AA101" s="574" t="s">
        <v>19</v>
      </c>
      <c r="AB101" s="979" t="s">
        <v>127</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524</v>
      </c>
      <c r="O102" s="942"/>
      <c r="P102" s="953" t="str">
        <f>IFERROR(VLOOKUP(K101,'【参考】数式用'!$A$5:$J$27,MATCH(O102,'【参考】数式用'!$B$4:$J$4,0)+1,0),"")</f>
        <v/>
      </c>
      <c r="Q102" s="942"/>
      <c r="R102" s="953" t="str">
        <f>IFERROR(VLOOKUP(K101,'【参考】数式用'!$A$5:$J$27,MATCH(Q102,'【参考】数式用'!$B$4:$J$4,0)+1,0),"")</f>
        <v/>
      </c>
      <c r="S102" s="487" t="s">
        <v>112</v>
      </c>
      <c r="T102" s="965">
        <v>6</v>
      </c>
      <c r="U102" s="492" t="s">
        <v>68</v>
      </c>
      <c r="V102" s="972">
        <v>4</v>
      </c>
      <c r="W102" s="492" t="s">
        <v>178</v>
      </c>
      <c r="X102" s="965">
        <v>6</v>
      </c>
      <c r="Y102" s="492" t="s">
        <v>68</v>
      </c>
      <c r="Z102" s="972">
        <v>5</v>
      </c>
      <c r="AA102" s="492" t="s">
        <v>19</v>
      </c>
      <c r="AB102" s="980" t="s">
        <v>127</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112</v>
      </c>
      <c r="T103" s="966">
        <v>6</v>
      </c>
      <c r="U103" s="969" t="s">
        <v>68</v>
      </c>
      <c r="V103" s="973">
        <v>4</v>
      </c>
      <c r="W103" s="969" t="s">
        <v>178</v>
      </c>
      <c r="X103" s="966">
        <v>6</v>
      </c>
      <c r="Y103" s="969" t="s">
        <v>68</v>
      </c>
      <c r="Z103" s="973">
        <v>5</v>
      </c>
      <c r="AA103" s="969" t="s">
        <v>19</v>
      </c>
      <c r="AB103" s="981" t="s">
        <v>127</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88</v>
      </c>
      <c r="O104" s="941"/>
      <c r="P104" s="952" t="str">
        <f>IFERROR(VLOOKUP(K104,'【参考】数式用'!$A$5:$J$27,MATCH(O104,'【参考】数式用'!$B$4:$J$4,0)+1,0),"")</f>
        <v/>
      </c>
      <c r="Q104" s="941"/>
      <c r="R104" s="952" t="str">
        <f>IFERROR(VLOOKUP(K104,'【参考】数式用'!$A$5:$J$27,MATCH(Q104,'【参考】数式用'!$B$4:$J$4,0)+1,0),"")</f>
        <v/>
      </c>
      <c r="S104" s="959" t="s">
        <v>112</v>
      </c>
      <c r="T104" s="964">
        <v>6</v>
      </c>
      <c r="U104" s="574" t="s">
        <v>68</v>
      </c>
      <c r="V104" s="971">
        <v>4</v>
      </c>
      <c r="W104" s="574" t="s">
        <v>178</v>
      </c>
      <c r="X104" s="964">
        <v>6</v>
      </c>
      <c r="Y104" s="574" t="s">
        <v>68</v>
      </c>
      <c r="Z104" s="971">
        <v>5</v>
      </c>
      <c r="AA104" s="574" t="s">
        <v>19</v>
      </c>
      <c r="AB104" s="979" t="s">
        <v>127</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524</v>
      </c>
      <c r="O105" s="942"/>
      <c r="P105" s="953" t="str">
        <f>IFERROR(VLOOKUP(K104,'【参考】数式用'!$A$5:$J$27,MATCH(O105,'【参考】数式用'!$B$4:$J$4,0)+1,0),"")</f>
        <v/>
      </c>
      <c r="Q105" s="942"/>
      <c r="R105" s="953" t="str">
        <f>IFERROR(VLOOKUP(K104,'【参考】数式用'!$A$5:$J$27,MATCH(Q105,'【参考】数式用'!$B$4:$J$4,0)+1,0),"")</f>
        <v/>
      </c>
      <c r="S105" s="487" t="s">
        <v>112</v>
      </c>
      <c r="T105" s="965">
        <v>6</v>
      </c>
      <c r="U105" s="492" t="s">
        <v>68</v>
      </c>
      <c r="V105" s="972">
        <v>4</v>
      </c>
      <c r="W105" s="492" t="s">
        <v>178</v>
      </c>
      <c r="X105" s="965">
        <v>6</v>
      </c>
      <c r="Y105" s="492" t="s">
        <v>68</v>
      </c>
      <c r="Z105" s="972">
        <v>5</v>
      </c>
      <c r="AA105" s="492" t="s">
        <v>19</v>
      </c>
      <c r="AB105" s="980" t="s">
        <v>127</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112</v>
      </c>
      <c r="T106" s="966">
        <v>6</v>
      </c>
      <c r="U106" s="969" t="s">
        <v>68</v>
      </c>
      <c r="V106" s="973">
        <v>4</v>
      </c>
      <c r="W106" s="969" t="s">
        <v>178</v>
      </c>
      <c r="X106" s="966">
        <v>6</v>
      </c>
      <c r="Y106" s="969" t="s">
        <v>68</v>
      </c>
      <c r="Z106" s="973">
        <v>5</v>
      </c>
      <c r="AA106" s="969" t="s">
        <v>19</v>
      </c>
      <c r="AB106" s="981" t="s">
        <v>127</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88</v>
      </c>
      <c r="O107" s="941"/>
      <c r="P107" s="952" t="str">
        <f>IFERROR(VLOOKUP(K107,'【参考】数式用'!$A$5:$J$27,MATCH(O107,'【参考】数式用'!$B$4:$J$4,0)+1,0),"")</f>
        <v/>
      </c>
      <c r="Q107" s="941"/>
      <c r="R107" s="952" t="str">
        <f>IFERROR(VLOOKUP(K107,'【参考】数式用'!$A$5:$J$27,MATCH(Q107,'【参考】数式用'!$B$4:$J$4,0)+1,0),"")</f>
        <v/>
      </c>
      <c r="S107" s="959" t="s">
        <v>112</v>
      </c>
      <c r="T107" s="964">
        <v>6</v>
      </c>
      <c r="U107" s="574" t="s">
        <v>68</v>
      </c>
      <c r="V107" s="971">
        <v>4</v>
      </c>
      <c r="W107" s="574" t="s">
        <v>178</v>
      </c>
      <c r="X107" s="964">
        <v>6</v>
      </c>
      <c r="Y107" s="574" t="s">
        <v>68</v>
      </c>
      <c r="Z107" s="971">
        <v>5</v>
      </c>
      <c r="AA107" s="574" t="s">
        <v>19</v>
      </c>
      <c r="AB107" s="979" t="s">
        <v>127</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524</v>
      </c>
      <c r="O108" s="942"/>
      <c r="P108" s="953" t="str">
        <f>IFERROR(VLOOKUP(K107,'【参考】数式用'!$A$5:$J$27,MATCH(O108,'【参考】数式用'!$B$4:$J$4,0)+1,0),"")</f>
        <v/>
      </c>
      <c r="Q108" s="942"/>
      <c r="R108" s="953" t="str">
        <f>IFERROR(VLOOKUP(K107,'【参考】数式用'!$A$5:$J$27,MATCH(Q108,'【参考】数式用'!$B$4:$J$4,0)+1,0),"")</f>
        <v/>
      </c>
      <c r="S108" s="487" t="s">
        <v>112</v>
      </c>
      <c r="T108" s="965">
        <v>6</v>
      </c>
      <c r="U108" s="492" t="s">
        <v>68</v>
      </c>
      <c r="V108" s="972">
        <v>4</v>
      </c>
      <c r="W108" s="492" t="s">
        <v>178</v>
      </c>
      <c r="X108" s="965">
        <v>6</v>
      </c>
      <c r="Y108" s="492" t="s">
        <v>68</v>
      </c>
      <c r="Z108" s="972">
        <v>5</v>
      </c>
      <c r="AA108" s="492" t="s">
        <v>19</v>
      </c>
      <c r="AB108" s="980" t="s">
        <v>127</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112</v>
      </c>
      <c r="T109" s="966">
        <v>6</v>
      </c>
      <c r="U109" s="969" t="s">
        <v>68</v>
      </c>
      <c r="V109" s="973">
        <v>4</v>
      </c>
      <c r="W109" s="969" t="s">
        <v>178</v>
      </c>
      <c r="X109" s="966">
        <v>6</v>
      </c>
      <c r="Y109" s="969" t="s">
        <v>68</v>
      </c>
      <c r="Z109" s="973">
        <v>5</v>
      </c>
      <c r="AA109" s="969" t="s">
        <v>19</v>
      </c>
      <c r="AB109" s="981" t="s">
        <v>127</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88</v>
      </c>
      <c r="O110" s="941"/>
      <c r="P110" s="952" t="str">
        <f>IFERROR(VLOOKUP(K110,'【参考】数式用'!$A$5:$J$27,MATCH(O110,'【参考】数式用'!$B$4:$J$4,0)+1,0),"")</f>
        <v/>
      </c>
      <c r="Q110" s="941"/>
      <c r="R110" s="952" t="str">
        <f>IFERROR(VLOOKUP(K110,'【参考】数式用'!$A$5:$J$27,MATCH(Q110,'【参考】数式用'!$B$4:$J$4,0)+1,0),"")</f>
        <v/>
      </c>
      <c r="S110" s="959" t="s">
        <v>112</v>
      </c>
      <c r="T110" s="964">
        <v>6</v>
      </c>
      <c r="U110" s="574" t="s">
        <v>68</v>
      </c>
      <c r="V110" s="971">
        <v>4</v>
      </c>
      <c r="W110" s="574" t="s">
        <v>178</v>
      </c>
      <c r="X110" s="964">
        <v>6</v>
      </c>
      <c r="Y110" s="574" t="s">
        <v>68</v>
      </c>
      <c r="Z110" s="971">
        <v>5</v>
      </c>
      <c r="AA110" s="574" t="s">
        <v>19</v>
      </c>
      <c r="AB110" s="979" t="s">
        <v>127</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524</v>
      </c>
      <c r="O111" s="942"/>
      <c r="P111" s="953" t="str">
        <f>IFERROR(VLOOKUP(K110,'【参考】数式用'!$A$5:$J$27,MATCH(O111,'【参考】数式用'!$B$4:$J$4,0)+1,0),"")</f>
        <v/>
      </c>
      <c r="Q111" s="942"/>
      <c r="R111" s="953" t="str">
        <f>IFERROR(VLOOKUP(K110,'【参考】数式用'!$A$5:$J$27,MATCH(Q111,'【参考】数式用'!$B$4:$J$4,0)+1,0),"")</f>
        <v/>
      </c>
      <c r="S111" s="487" t="s">
        <v>112</v>
      </c>
      <c r="T111" s="965">
        <v>6</v>
      </c>
      <c r="U111" s="492" t="s">
        <v>68</v>
      </c>
      <c r="V111" s="972">
        <v>4</v>
      </c>
      <c r="W111" s="492" t="s">
        <v>178</v>
      </c>
      <c r="X111" s="965">
        <v>6</v>
      </c>
      <c r="Y111" s="492" t="s">
        <v>68</v>
      </c>
      <c r="Z111" s="972">
        <v>5</v>
      </c>
      <c r="AA111" s="492" t="s">
        <v>19</v>
      </c>
      <c r="AB111" s="980" t="s">
        <v>127</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112</v>
      </c>
      <c r="T112" s="966">
        <v>6</v>
      </c>
      <c r="U112" s="969" t="s">
        <v>68</v>
      </c>
      <c r="V112" s="973">
        <v>4</v>
      </c>
      <c r="W112" s="969" t="s">
        <v>178</v>
      </c>
      <c r="X112" s="966">
        <v>6</v>
      </c>
      <c r="Y112" s="969" t="s">
        <v>68</v>
      </c>
      <c r="Z112" s="973">
        <v>5</v>
      </c>
      <c r="AA112" s="969" t="s">
        <v>19</v>
      </c>
      <c r="AB112" s="981" t="s">
        <v>127</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88</v>
      </c>
      <c r="O113" s="941"/>
      <c r="P113" s="952" t="str">
        <f>IFERROR(VLOOKUP(K113,'【参考】数式用'!$A$5:$J$27,MATCH(O113,'【参考】数式用'!$B$4:$J$4,0)+1,0),"")</f>
        <v/>
      </c>
      <c r="Q113" s="941"/>
      <c r="R113" s="952" t="str">
        <f>IFERROR(VLOOKUP(K113,'【参考】数式用'!$A$5:$J$27,MATCH(Q113,'【参考】数式用'!$B$4:$J$4,0)+1,0),"")</f>
        <v/>
      </c>
      <c r="S113" s="959" t="s">
        <v>112</v>
      </c>
      <c r="T113" s="964">
        <v>6</v>
      </c>
      <c r="U113" s="574" t="s">
        <v>68</v>
      </c>
      <c r="V113" s="971">
        <v>4</v>
      </c>
      <c r="W113" s="574" t="s">
        <v>178</v>
      </c>
      <c r="X113" s="964">
        <v>6</v>
      </c>
      <c r="Y113" s="574" t="s">
        <v>68</v>
      </c>
      <c r="Z113" s="971">
        <v>5</v>
      </c>
      <c r="AA113" s="574" t="s">
        <v>19</v>
      </c>
      <c r="AB113" s="979" t="s">
        <v>127</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524</v>
      </c>
      <c r="O114" s="942"/>
      <c r="P114" s="953" t="str">
        <f>IFERROR(VLOOKUP(K113,'【参考】数式用'!$A$5:$J$27,MATCH(O114,'【参考】数式用'!$B$4:$J$4,0)+1,0),"")</f>
        <v/>
      </c>
      <c r="Q114" s="942"/>
      <c r="R114" s="953" t="str">
        <f>IFERROR(VLOOKUP(K113,'【参考】数式用'!$A$5:$J$27,MATCH(Q114,'【参考】数式用'!$B$4:$J$4,0)+1,0),"")</f>
        <v/>
      </c>
      <c r="S114" s="487" t="s">
        <v>112</v>
      </c>
      <c r="T114" s="965">
        <v>6</v>
      </c>
      <c r="U114" s="492" t="s">
        <v>68</v>
      </c>
      <c r="V114" s="972">
        <v>4</v>
      </c>
      <c r="W114" s="492" t="s">
        <v>178</v>
      </c>
      <c r="X114" s="965">
        <v>6</v>
      </c>
      <c r="Y114" s="492" t="s">
        <v>68</v>
      </c>
      <c r="Z114" s="972">
        <v>5</v>
      </c>
      <c r="AA114" s="492" t="s">
        <v>19</v>
      </c>
      <c r="AB114" s="980" t="s">
        <v>127</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112</v>
      </c>
      <c r="T115" s="966">
        <v>6</v>
      </c>
      <c r="U115" s="969" t="s">
        <v>68</v>
      </c>
      <c r="V115" s="973">
        <v>4</v>
      </c>
      <c r="W115" s="969" t="s">
        <v>178</v>
      </c>
      <c r="X115" s="966">
        <v>6</v>
      </c>
      <c r="Y115" s="969" t="s">
        <v>68</v>
      </c>
      <c r="Z115" s="973">
        <v>5</v>
      </c>
      <c r="AA115" s="969" t="s">
        <v>19</v>
      </c>
      <c r="AB115" s="981" t="s">
        <v>127</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88</v>
      </c>
      <c r="O116" s="941"/>
      <c r="P116" s="952" t="str">
        <f>IFERROR(VLOOKUP(K116,'【参考】数式用'!$A$5:$J$27,MATCH(O116,'【参考】数式用'!$B$4:$J$4,0)+1,0),"")</f>
        <v/>
      </c>
      <c r="Q116" s="941"/>
      <c r="R116" s="952" t="str">
        <f>IFERROR(VLOOKUP(K116,'【参考】数式用'!$A$5:$J$27,MATCH(Q116,'【参考】数式用'!$B$4:$J$4,0)+1,0),"")</f>
        <v/>
      </c>
      <c r="S116" s="959" t="s">
        <v>112</v>
      </c>
      <c r="T116" s="964">
        <v>6</v>
      </c>
      <c r="U116" s="574" t="s">
        <v>68</v>
      </c>
      <c r="V116" s="971">
        <v>4</v>
      </c>
      <c r="W116" s="574" t="s">
        <v>178</v>
      </c>
      <c r="X116" s="964">
        <v>6</v>
      </c>
      <c r="Y116" s="574" t="s">
        <v>68</v>
      </c>
      <c r="Z116" s="971">
        <v>5</v>
      </c>
      <c r="AA116" s="574" t="s">
        <v>19</v>
      </c>
      <c r="AB116" s="979" t="s">
        <v>127</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524</v>
      </c>
      <c r="O117" s="942"/>
      <c r="P117" s="953" t="str">
        <f>IFERROR(VLOOKUP(K116,'【参考】数式用'!$A$5:$J$27,MATCH(O117,'【参考】数式用'!$B$4:$J$4,0)+1,0),"")</f>
        <v/>
      </c>
      <c r="Q117" s="942"/>
      <c r="R117" s="953" t="str">
        <f>IFERROR(VLOOKUP(K116,'【参考】数式用'!$A$5:$J$27,MATCH(Q117,'【参考】数式用'!$B$4:$J$4,0)+1,0),"")</f>
        <v/>
      </c>
      <c r="S117" s="487" t="s">
        <v>112</v>
      </c>
      <c r="T117" s="965">
        <v>6</v>
      </c>
      <c r="U117" s="492" t="s">
        <v>68</v>
      </c>
      <c r="V117" s="972">
        <v>4</v>
      </c>
      <c r="W117" s="492" t="s">
        <v>178</v>
      </c>
      <c r="X117" s="965">
        <v>6</v>
      </c>
      <c r="Y117" s="492" t="s">
        <v>68</v>
      </c>
      <c r="Z117" s="972">
        <v>5</v>
      </c>
      <c r="AA117" s="492" t="s">
        <v>19</v>
      </c>
      <c r="AB117" s="980" t="s">
        <v>127</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112</v>
      </c>
      <c r="T118" s="966">
        <v>6</v>
      </c>
      <c r="U118" s="969" t="s">
        <v>68</v>
      </c>
      <c r="V118" s="973">
        <v>4</v>
      </c>
      <c r="W118" s="969" t="s">
        <v>178</v>
      </c>
      <c r="X118" s="966">
        <v>6</v>
      </c>
      <c r="Y118" s="969" t="s">
        <v>68</v>
      </c>
      <c r="Z118" s="973">
        <v>5</v>
      </c>
      <c r="AA118" s="969" t="s">
        <v>19</v>
      </c>
      <c r="AB118" s="981" t="s">
        <v>127</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88</v>
      </c>
      <c r="O119" s="941"/>
      <c r="P119" s="952" t="str">
        <f>IFERROR(VLOOKUP(K119,'【参考】数式用'!$A$5:$J$27,MATCH(O119,'【参考】数式用'!$B$4:$J$4,0)+1,0),"")</f>
        <v/>
      </c>
      <c r="Q119" s="941"/>
      <c r="R119" s="952" t="str">
        <f>IFERROR(VLOOKUP(K119,'【参考】数式用'!$A$5:$J$27,MATCH(Q119,'【参考】数式用'!$B$4:$J$4,0)+1,0),"")</f>
        <v/>
      </c>
      <c r="S119" s="959" t="s">
        <v>112</v>
      </c>
      <c r="T119" s="964">
        <v>6</v>
      </c>
      <c r="U119" s="574" t="s">
        <v>68</v>
      </c>
      <c r="V119" s="971">
        <v>4</v>
      </c>
      <c r="W119" s="574" t="s">
        <v>178</v>
      </c>
      <c r="X119" s="964">
        <v>6</v>
      </c>
      <c r="Y119" s="574" t="s">
        <v>68</v>
      </c>
      <c r="Z119" s="971">
        <v>5</v>
      </c>
      <c r="AA119" s="574" t="s">
        <v>19</v>
      </c>
      <c r="AB119" s="979" t="s">
        <v>127</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524</v>
      </c>
      <c r="O120" s="942"/>
      <c r="P120" s="953" t="str">
        <f>IFERROR(VLOOKUP(K119,'【参考】数式用'!$A$5:$J$27,MATCH(O120,'【参考】数式用'!$B$4:$J$4,0)+1,0),"")</f>
        <v/>
      </c>
      <c r="Q120" s="942"/>
      <c r="R120" s="953" t="str">
        <f>IFERROR(VLOOKUP(K119,'【参考】数式用'!$A$5:$J$27,MATCH(Q120,'【参考】数式用'!$B$4:$J$4,0)+1,0),"")</f>
        <v/>
      </c>
      <c r="S120" s="487" t="s">
        <v>112</v>
      </c>
      <c r="T120" s="965">
        <v>6</v>
      </c>
      <c r="U120" s="492" t="s">
        <v>68</v>
      </c>
      <c r="V120" s="972">
        <v>4</v>
      </c>
      <c r="W120" s="492" t="s">
        <v>178</v>
      </c>
      <c r="X120" s="965">
        <v>6</v>
      </c>
      <c r="Y120" s="492" t="s">
        <v>68</v>
      </c>
      <c r="Z120" s="972">
        <v>5</v>
      </c>
      <c r="AA120" s="492" t="s">
        <v>19</v>
      </c>
      <c r="AB120" s="980" t="s">
        <v>127</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112</v>
      </c>
      <c r="T121" s="966">
        <v>6</v>
      </c>
      <c r="U121" s="969" t="s">
        <v>68</v>
      </c>
      <c r="V121" s="973">
        <v>4</v>
      </c>
      <c r="W121" s="969" t="s">
        <v>178</v>
      </c>
      <c r="X121" s="966">
        <v>6</v>
      </c>
      <c r="Y121" s="969" t="s">
        <v>68</v>
      </c>
      <c r="Z121" s="973">
        <v>5</v>
      </c>
      <c r="AA121" s="969" t="s">
        <v>19</v>
      </c>
      <c r="AB121" s="981" t="s">
        <v>127</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88</v>
      </c>
      <c r="O122" s="941"/>
      <c r="P122" s="952" t="str">
        <f>IFERROR(VLOOKUP(K122,'【参考】数式用'!$A$5:$J$27,MATCH(O122,'【参考】数式用'!$B$4:$J$4,0)+1,0),"")</f>
        <v/>
      </c>
      <c r="Q122" s="941"/>
      <c r="R122" s="952" t="str">
        <f>IFERROR(VLOOKUP(K122,'【参考】数式用'!$A$5:$J$27,MATCH(Q122,'【参考】数式用'!$B$4:$J$4,0)+1,0),"")</f>
        <v/>
      </c>
      <c r="S122" s="959" t="s">
        <v>112</v>
      </c>
      <c r="T122" s="964">
        <v>6</v>
      </c>
      <c r="U122" s="574" t="s">
        <v>68</v>
      </c>
      <c r="V122" s="971">
        <v>4</v>
      </c>
      <c r="W122" s="574" t="s">
        <v>178</v>
      </c>
      <c r="X122" s="964">
        <v>6</v>
      </c>
      <c r="Y122" s="574" t="s">
        <v>68</v>
      </c>
      <c r="Z122" s="971">
        <v>5</v>
      </c>
      <c r="AA122" s="574" t="s">
        <v>19</v>
      </c>
      <c r="AB122" s="979" t="s">
        <v>127</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524</v>
      </c>
      <c r="O123" s="942"/>
      <c r="P123" s="953" t="str">
        <f>IFERROR(VLOOKUP(K122,'【参考】数式用'!$A$5:$J$27,MATCH(O123,'【参考】数式用'!$B$4:$J$4,0)+1,0),"")</f>
        <v/>
      </c>
      <c r="Q123" s="942"/>
      <c r="R123" s="953" t="str">
        <f>IFERROR(VLOOKUP(K122,'【参考】数式用'!$A$5:$J$27,MATCH(Q123,'【参考】数式用'!$B$4:$J$4,0)+1,0),"")</f>
        <v/>
      </c>
      <c r="S123" s="487" t="s">
        <v>112</v>
      </c>
      <c r="T123" s="965">
        <v>6</v>
      </c>
      <c r="U123" s="492" t="s">
        <v>68</v>
      </c>
      <c r="V123" s="972">
        <v>4</v>
      </c>
      <c r="W123" s="492" t="s">
        <v>178</v>
      </c>
      <c r="X123" s="965">
        <v>6</v>
      </c>
      <c r="Y123" s="492" t="s">
        <v>68</v>
      </c>
      <c r="Z123" s="972">
        <v>5</v>
      </c>
      <c r="AA123" s="492" t="s">
        <v>19</v>
      </c>
      <c r="AB123" s="980" t="s">
        <v>127</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112</v>
      </c>
      <c r="T124" s="966">
        <v>6</v>
      </c>
      <c r="U124" s="969" t="s">
        <v>68</v>
      </c>
      <c r="V124" s="973">
        <v>4</v>
      </c>
      <c r="W124" s="969" t="s">
        <v>178</v>
      </c>
      <c r="X124" s="966">
        <v>6</v>
      </c>
      <c r="Y124" s="969" t="s">
        <v>68</v>
      </c>
      <c r="Z124" s="973">
        <v>5</v>
      </c>
      <c r="AA124" s="969" t="s">
        <v>19</v>
      </c>
      <c r="AB124" s="981" t="s">
        <v>127</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88</v>
      </c>
      <c r="O125" s="941"/>
      <c r="P125" s="952" t="str">
        <f>IFERROR(VLOOKUP(K125,'【参考】数式用'!$A$5:$J$27,MATCH(O125,'【参考】数式用'!$B$4:$J$4,0)+1,0),"")</f>
        <v/>
      </c>
      <c r="Q125" s="941"/>
      <c r="R125" s="952" t="str">
        <f>IFERROR(VLOOKUP(K125,'【参考】数式用'!$A$5:$J$27,MATCH(Q125,'【参考】数式用'!$B$4:$J$4,0)+1,0),"")</f>
        <v/>
      </c>
      <c r="S125" s="959" t="s">
        <v>112</v>
      </c>
      <c r="T125" s="964">
        <v>6</v>
      </c>
      <c r="U125" s="574" t="s">
        <v>68</v>
      </c>
      <c r="V125" s="971">
        <v>4</v>
      </c>
      <c r="W125" s="574" t="s">
        <v>178</v>
      </c>
      <c r="X125" s="964">
        <v>6</v>
      </c>
      <c r="Y125" s="574" t="s">
        <v>68</v>
      </c>
      <c r="Z125" s="971">
        <v>5</v>
      </c>
      <c r="AA125" s="574" t="s">
        <v>19</v>
      </c>
      <c r="AB125" s="979" t="s">
        <v>127</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524</v>
      </c>
      <c r="O126" s="942"/>
      <c r="P126" s="953" t="str">
        <f>IFERROR(VLOOKUP(K125,'【参考】数式用'!$A$5:$J$27,MATCH(O126,'【参考】数式用'!$B$4:$J$4,0)+1,0),"")</f>
        <v/>
      </c>
      <c r="Q126" s="942"/>
      <c r="R126" s="953" t="str">
        <f>IFERROR(VLOOKUP(K125,'【参考】数式用'!$A$5:$J$27,MATCH(Q126,'【参考】数式用'!$B$4:$J$4,0)+1,0),"")</f>
        <v/>
      </c>
      <c r="S126" s="487" t="s">
        <v>112</v>
      </c>
      <c r="T126" s="965">
        <v>6</v>
      </c>
      <c r="U126" s="492" t="s">
        <v>68</v>
      </c>
      <c r="V126" s="972">
        <v>4</v>
      </c>
      <c r="W126" s="492" t="s">
        <v>178</v>
      </c>
      <c r="X126" s="965">
        <v>6</v>
      </c>
      <c r="Y126" s="492" t="s">
        <v>68</v>
      </c>
      <c r="Z126" s="972">
        <v>5</v>
      </c>
      <c r="AA126" s="492" t="s">
        <v>19</v>
      </c>
      <c r="AB126" s="980" t="s">
        <v>127</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112</v>
      </c>
      <c r="T127" s="966">
        <v>6</v>
      </c>
      <c r="U127" s="969" t="s">
        <v>68</v>
      </c>
      <c r="V127" s="973">
        <v>4</v>
      </c>
      <c r="W127" s="969" t="s">
        <v>178</v>
      </c>
      <c r="X127" s="966">
        <v>6</v>
      </c>
      <c r="Y127" s="969" t="s">
        <v>68</v>
      </c>
      <c r="Z127" s="973">
        <v>5</v>
      </c>
      <c r="AA127" s="969" t="s">
        <v>19</v>
      </c>
      <c r="AB127" s="981" t="s">
        <v>127</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88</v>
      </c>
      <c r="O128" s="941"/>
      <c r="P128" s="952" t="str">
        <f>IFERROR(VLOOKUP(K128,'【参考】数式用'!$A$5:$J$27,MATCH(O128,'【参考】数式用'!$B$4:$J$4,0)+1,0),"")</f>
        <v/>
      </c>
      <c r="Q128" s="941"/>
      <c r="R128" s="952" t="str">
        <f>IFERROR(VLOOKUP(K128,'【参考】数式用'!$A$5:$J$27,MATCH(Q128,'【参考】数式用'!$B$4:$J$4,0)+1,0),"")</f>
        <v/>
      </c>
      <c r="S128" s="959" t="s">
        <v>112</v>
      </c>
      <c r="T128" s="964">
        <v>6</v>
      </c>
      <c r="U128" s="574" t="s">
        <v>68</v>
      </c>
      <c r="V128" s="971">
        <v>4</v>
      </c>
      <c r="W128" s="574" t="s">
        <v>178</v>
      </c>
      <c r="X128" s="964">
        <v>6</v>
      </c>
      <c r="Y128" s="574" t="s">
        <v>68</v>
      </c>
      <c r="Z128" s="971">
        <v>5</v>
      </c>
      <c r="AA128" s="574" t="s">
        <v>19</v>
      </c>
      <c r="AB128" s="979" t="s">
        <v>127</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524</v>
      </c>
      <c r="O129" s="942"/>
      <c r="P129" s="953" t="str">
        <f>IFERROR(VLOOKUP(K128,'【参考】数式用'!$A$5:$J$27,MATCH(O129,'【参考】数式用'!$B$4:$J$4,0)+1,0),"")</f>
        <v/>
      </c>
      <c r="Q129" s="942"/>
      <c r="R129" s="953" t="str">
        <f>IFERROR(VLOOKUP(K128,'【参考】数式用'!$A$5:$J$27,MATCH(Q129,'【参考】数式用'!$B$4:$J$4,0)+1,0),"")</f>
        <v/>
      </c>
      <c r="S129" s="487" t="s">
        <v>112</v>
      </c>
      <c r="T129" s="965">
        <v>6</v>
      </c>
      <c r="U129" s="492" t="s">
        <v>68</v>
      </c>
      <c r="V129" s="972">
        <v>4</v>
      </c>
      <c r="W129" s="492" t="s">
        <v>178</v>
      </c>
      <c r="X129" s="965">
        <v>6</v>
      </c>
      <c r="Y129" s="492" t="s">
        <v>68</v>
      </c>
      <c r="Z129" s="972">
        <v>5</v>
      </c>
      <c r="AA129" s="492" t="s">
        <v>19</v>
      </c>
      <c r="AB129" s="980" t="s">
        <v>127</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112</v>
      </c>
      <c r="T130" s="966">
        <v>6</v>
      </c>
      <c r="U130" s="969" t="s">
        <v>68</v>
      </c>
      <c r="V130" s="973">
        <v>4</v>
      </c>
      <c r="W130" s="969" t="s">
        <v>178</v>
      </c>
      <c r="X130" s="966">
        <v>6</v>
      </c>
      <c r="Y130" s="969" t="s">
        <v>68</v>
      </c>
      <c r="Z130" s="973">
        <v>5</v>
      </c>
      <c r="AA130" s="969" t="s">
        <v>19</v>
      </c>
      <c r="AB130" s="981" t="s">
        <v>127</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88</v>
      </c>
      <c r="O131" s="941"/>
      <c r="P131" s="952" t="str">
        <f>IFERROR(VLOOKUP(K131,'【参考】数式用'!$A$5:$J$27,MATCH(O131,'【参考】数式用'!$B$4:$J$4,0)+1,0),"")</f>
        <v/>
      </c>
      <c r="Q131" s="941"/>
      <c r="R131" s="952" t="str">
        <f>IFERROR(VLOOKUP(K131,'【参考】数式用'!$A$5:$J$27,MATCH(Q131,'【参考】数式用'!$B$4:$J$4,0)+1,0),"")</f>
        <v/>
      </c>
      <c r="S131" s="959" t="s">
        <v>112</v>
      </c>
      <c r="T131" s="964">
        <v>6</v>
      </c>
      <c r="U131" s="574" t="s">
        <v>68</v>
      </c>
      <c r="V131" s="971">
        <v>4</v>
      </c>
      <c r="W131" s="574" t="s">
        <v>178</v>
      </c>
      <c r="X131" s="964">
        <v>6</v>
      </c>
      <c r="Y131" s="574" t="s">
        <v>68</v>
      </c>
      <c r="Z131" s="971">
        <v>5</v>
      </c>
      <c r="AA131" s="574" t="s">
        <v>19</v>
      </c>
      <c r="AB131" s="979" t="s">
        <v>127</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524</v>
      </c>
      <c r="O132" s="942"/>
      <c r="P132" s="953" t="str">
        <f>IFERROR(VLOOKUP(K131,'【参考】数式用'!$A$5:$J$27,MATCH(O132,'【参考】数式用'!$B$4:$J$4,0)+1,0),"")</f>
        <v/>
      </c>
      <c r="Q132" s="942"/>
      <c r="R132" s="953" t="str">
        <f>IFERROR(VLOOKUP(K131,'【参考】数式用'!$A$5:$J$27,MATCH(Q132,'【参考】数式用'!$B$4:$J$4,0)+1,0),"")</f>
        <v/>
      </c>
      <c r="S132" s="487" t="s">
        <v>112</v>
      </c>
      <c r="T132" s="965">
        <v>6</v>
      </c>
      <c r="U132" s="492" t="s">
        <v>68</v>
      </c>
      <c r="V132" s="972">
        <v>4</v>
      </c>
      <c r="W132" s="492" t="s">
        <v>178</v>
      </c>
      <c r="X132" s="965">
        <v>6</v>
      </c>
      <c r="Y132" s="492" t="s">
        <v>68</v>
      </c>
      <c r="Z132" s="972">
        <v>5</v>
      </c>
      <c r="AA132" s="492" t="s">
        <v>19</v>
      </c>
      <c r="AB132" s="980" t="s">
        <v>127</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112</v>
      </c>
      <c r="T133" s="966">
        <v>6</v>
      </c>
      <c r="U133" s="969" t="s">
        <v>68</v>
      </c>
      <c r="V133" s="973">
        <v>4</v>
      </c>
      <c r="W133" s="969" t="s">
        <v>178</v>
      </c>
      <c r="X133" s="966">
        <v>6</v>
      </c>
      <c r="Y133" s="969" t="s">
        <v>68</v>
      </c>
      <c r="Z133" s="973">
        <v>5</v>
      </c>
      <c r="AA133" s="969" t="s">
        <v>19</v>
      </c>
      <c r="AB133" s="981" t="s">
        <v>127</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88</v>
      </c>
      <c r="O134" s="941"/>
      <c r="P134" s="952" t="str">
        <f>IFERROR(VLOOKUP(K134,'【参考】数式用'!$A$5:$J$27,MATCH(O134,'【参考】数式用'!$B$4:$J$4,0)+1,0),"")</f>
        <v/>
      </c>
      <c r="Q134" s="941"/>
      <c r="R134" s="952" t="str">
        <f>IFERROR(VLOOKUP(K134,'【参考】数式用'!$A$5:$J$27,MATCH(Q134,'【参考】数式用'!$B$4:$J$4,0)+1,0),"")</f>
        <v/>
      </c>
      <c r="S134" s="959" t="s">
        <v>112</v>
      </c>
      <c r="T134" s="964">
        <v>6</v>
      </c>
      <c r="U134" s="574" t="s">
        <v>68</v>
      </c>
      <c r="V134" s="971">
        <v>4</v>
      </c>
      <c r="W134" s="574" t="s">
        <v>178</v>
      </c>
      <c r="X134" s="964">
        <v>6</v>
      </c>
      <c r="Y134" s="574" t="s">
        <v>68</v>
      </c>
      <c r="Z134" s="971">
        <v>5</v>
      </c>
      <c r="AA134" s="574" t="s">
        <v>19</v>
      </c>
      <c r="AB134" s="979" t="s">
        <v>127</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524</v>
      </c>
      <c r="O135" s="942"/>
      <c r="P135" s="953" t="str">
        <f>IFERROR(VLOOKUP(K134,'【参考】数式用'!$A$5:$J$27,MATCH(O135,'【参考】数式用'!$B$4:$J$4,0)+1,0),"")</f>
        <v/>
      </c>
      <c r="Q135" s="942"/>
      <c r="R135" s="953" t="str">
        <f>IFERROR(VLOOKUP(K134,'【参考】数式用'!$A$5:$J$27,MATCH(Q135,'【参考】数式用'!$B$4:$J$4,0)+1,0),"")</f>
        <v/>
      </c>
      <c r="S135" s="487" t="s">
        <v>112</v>
      </c>
      <c r="T135" s="965">
        <v>6</v>
      </c>
      <c r="U135" s="492" t="s">
        <v>68</v>
      </c>
      <c r="V135" s="972">
        <v>4</v>
      </c>
      <c r="W135" s="492" t="s">
        <v>178</v>
      </c>
      <c r="X135" s="965">
        <v>6</v>
      </c>
      <c r="Y135" s="492" t="s">
        <v>68</v>
      </c>
      <c r="Z135" s="972">
        <v>5</v>
      </c>
      <c r="AA135" s="492" t="s">
        <v>19</v>
      </c>
      <c r="AB135" s="980" t="s">
        <v>127</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112</v>
      </c>
      <c r="T136" s="966">
        <v>6</v>
      </c>
      <c r="U136" s="969" t="s">
        <v>68</v>
      </c>
      <c r="V136" s="973">
        <v>4</v>
      </c>
      <c r="W136" s="969" t="s">
        <v>178</v>
      </c>
      <c r="X136" s="966">
        <v>6</v>
      </c>
      <c r="Y136" s="969" t="s">
        <v>68</v>
      </c>
      <c r="Z136" s="973">
        <v>5</v>
      </c>
      <c r="AA136" s="969" t="s">
        <v>19</v>
      </c>
      <c r="AB136" s="981" t="s">
        <v>127</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88</v>
      </c>
      <c r="O137" s="941"/>
      <c r="P137" s="952" t="str">
        <f>IFERROR(VLOOKUP(K137,'【参考】数式用'!$A$5:$J$27,MATCH(O137,'【参考】数式用'!$B$4:$J$4,0)+1,0),"")</f>
        <v/>
      </c>
      <c r="Q137" s="941"/>
      <c r="R137" s="952" t="str">
        <f>IFERROR(VLOOKUP(K137,'【参考】数式用'!$A$5:$J$27,MATCH(Q137,'【参考】数式用'!$B$4:$J$4,0)+1,0),"")</f>
        <v/>
      </c>
      <c r="S137" s="959" t="s">
        <v>112</v>
      </c>
      <c r="T137" s="964">
        <v>6</v>
      </c>
      <c r="U137" s="574" t="s">
        <v>68</v>
      </c>
      <c r="V137" s="971">
        <v>4</v>
      </c>
      <c r="W137" s="574" t="s">
        <v>178</v>
      </c>
      <c r="X137" s="964">
        <v>6</v>
      </c>
      <c r="Y137" s="574" t="s">
        <v>68</v>
      </c>
      <c r="Z137" s="971">
        <v>5</v>
      </c>
      <c r="AA137" s="574" t="s">
        <v>19</v>
      </c>
      <c r="AB137" s="979" t="s">
        <v>127</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524</v>
      </c>
      <c r="O138" s="942"/>
      <c r="P138" s="953" t="str">
        <f>IFERROR(VLOOKUP(K137,'【参考】数式用'!$A$5:$J$27,MATCH(O138,'【参考】数式用'!$B$4:$J$4,0)+1,0),"")</f>
        <v/>
      </c>
      <c r="Q138" s="942"/>
      <c r="R138" s="953" t="str">
        <f>IFERROR(VLOOKUP(K137,'【参考】数式用'!$A$5:$J$27,MATCH(Q138,'【参考】数式用'!$B$4:$J$4,0)+1,0),"")</f>
        <v/>
      </c>
      <c r="S138" s="487" t="s">
        <v>112</v>
      </c>
      <c r="T138" s="965">
        <v>6</v>
      </c>
      <c r="U138" s="492" t="s">
        <v>68</v>
      </c>
      <c r="V138" s="972">
        <v>4</v>
      </c>
      <c r="W138" s="492" t="s">
        <v>178</v>
      </c>
      <c r="X138" s="965">
        <v>6</v>
      </c>
      <c r="Y138" s="492" t="s">
        <v>68</v>
      </c>
      <c r="Z138" s="972">
        <v>5</v>
      </c>
      <c r="AA138" s="492" t="s">
        <v>19</v>
      </c>
      <c r="AB138" s="980" t="s">
        <v>127</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112</v>
      </c>
      <c r="T139" s="966">
        <v>6</v>
      </c>
      <c r="U139" s="969" t="s">
        <v>68</v>
      </c>
      <c r="V139" s="973">
        <v>4</v>
      </c>
      <c r="W139" s="969" t="s">
        <v>178</v>
      </c>
      <c r="X139" s="966">
        <v>6</v>
      </c>
      <c r="Y139" s="969" t="s">
        <v>68</v>
      </c>
      <c r="Z139" s="973">
        <v>5</v>
      </c>
      <c r="AA139" s="969" t="s">
        <v>19</v>
      </c>
      <c r="AB139" s="981" t="s">
        <v>127</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88</v>
      </c>
      <c r="O140" s="941"/>
      <c r="P140" s="952" t="str">
        <f>IFERROR(VLOOKUP(K140,'【参考】数式用'!$A$5:$J$27,MATCH(O140,'【参考】数式用'!$B$4:$J$4,0)+1,0),"")</f>
        <v/>
      </c>
      <c r="Q140" s="941"/>
      <c r="R140" s="952" t="str">
        <f>IFERROR(VLOOKUP(K140,'【参考】数式用'!$A$5:$J$27,MATCH(Q140,'【参考】数式用'!$B$4:$J$4,0)+1,0),"")</f>
        <v/>
      </c>
      <c r="S140" s="959" t="s">
        <v>112</v>
      </c>
      <c r="T140" s="964">
        <v>6</v>
      </c>
      <c r="U140" s="574" t="s">
        <v>68</v>
      </c>
      <c r="V140" s="971">
        <v>4</v>
      </c>
      <c r="W140" s="574" t="s">
        <v>178</v>
      </c>
      <c r="X140" s="964">
        <v>6</v>
      </c>
      <c r="Y140" s="574" t="s">
        <v>68</v>
      </c>
      <c r="Z140" s="971">
        <v>5</v>
      </c>
      <c r="AA140" s="574" t="s">
        <v>19</v>
      </c>
      <c r="AB140" s="979" t="s">
        <v>127</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524</v>
      </c>
      <c r="O141" s="942"/>
      <c r="P141" s="953" t="str">
        <f>IFERROR(VLOOKUP(K140,'【参考】数式用'!$A$5:$J$27,MATCH(O141,'【参考】数式用'!$B$4:$J$4,0)+1,0),"")</f>
        <v/>
      </c>
      <c r="Q141" s="942"/>
      <c r="R141" s="953" t="str">
        <f>IFERROR(VLOOKUP(K140,'【参考】数式用'!$A$5:$J$27,MATCH(Q141,'【参考】数式用'!$B$4:$J$4,0)+1,0),"")</f>
        <v/>
      </c>
      <c r="S141" s="487" t="s">
        <v>112</v>
      </c>
      <c r="T141" s="965">
        <v>6</v>
      </c>
      <c r="U141" s="492" t="s">
        <v>68</v>
      </c>
      <c r="V141" s="972">
        <v>4</v>
      </c>
      <c r="W141" s="492" t="s">
        <v>178</v>
      </c>
      <c r="X141" s="965">
        <v>6</v>
      </c>
      <c r="Y141" s="492" t="s">
        <v>68</v>
      </c>
      <c r="Z141" s="972">
        <v>5</v>
      </c>
      <c r="AA141" s="492" t="s">
        <v>19</v>
      </c>
      <c r="AB141" s="980" t="s">
        <v>127</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112</v>
      </c>
      <c r="T142" s="966">
        <v>6</v>
      </c>
      <c r="U142" s="969" t="s">
        <v>68</v>
      </c>
      <c r="V142" s="973">
        <v>4</v>
      </c>
      <c r="W142" s="969" t="s">
        <v>178</v>
      </c>
      <c r="X142" s="966">
        <v>6</v>
      </c>
      <c r="Y142" s="969" t="s">
        <v>68</v>
      </c>
      <c r="Z142" s="973">
        <v>5</v>
      </c>
      <c r="AA142" s="969" t="s">
        <v>19</v>
      </c>
      <c r="AB142" s="981" t="s">
        <v>127</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88</v>
      </c>
      <c r="O143" s="941"/>
      <c r="P143" s="952" t="str">
        <f>IFERROR(VLOOKUP(K143,'【参考】数式用'!$A$5:$J$27,MATCH(O143,'【参考】数式用'!$B$4:$J$4,0)+1,0),"")</f>
        <v/>
      </c>
      <c r="Q143" s="941"/>
      <c r="R143" s="952" t="str">
        <f>IFERROR(VLOOKUP(K143,'【参考】数式用'!$A$5:$J$27,MATCH(Q143,'【参考】数式用'!$B$4:$J$4,0)+1,0),"")</f>
        <v/>
      </c>
      <c r="S143" s="959" t="s">
        <v>112</v>
      </c>
      <c r="T143" s="964">
        <v>6</v>
      </c>
      <c r="U143" s="574" t="s">
        <v>68</v>
      </c>
      <c r="V143" s="971">
        <v>4</v>
      </c>
      <c r="W143" s="574" t="s">
        <v>178</v>
      </c>
      <c r="X143" s="964">
        <v>6</v>
      </c>
      <c r="Y143" s="574" t="s">
        <v>68</v>
      </c>
      <c r="Z143" s="971">
        <v>5</v>
      </c>
      <c r="AA143" s="574" t="s">
        <v>19</v>
      </c>
      <c r="AB143" s="979" t="s">
        <v>127</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524</v>
      </c>
      <c r="O144" s="942"/>
      <c r="P144" s="953" t="str">
        <f>IFERROR(VLOOKUP(K143,'【参考】数式用'!$A$5:$J$27,MATCH(O144,'【参考】数式用'!$B$4:$J$4,0)+1,0),"")</f>
        <v/>
      </c>
      <c r="Q144" s="942"/>
      <c r="R144" s="953" t="str">
        <f>IFERROR(VLOOKUP(K143,'【参考】数式用'!$A$5:$J$27,MATCH(Q144,'【参考】数式用'!$B$4:$J$4,0)+1,0),"")</f>
        <v/>
      </c>
      <c r="S144" s="487" t="s">
        <v>112</v>
      </c>
      <c r="T144" s="965">
        <v>6</v>
      </c>
      <c r="U144" s="492" t="s">
        <v>68</v>
      </c>
      <c r="V144" s="972">
        <v>4</v>
      </c>
      <c r="W144" s="492" t="s">
        <v>178</v>
      </c>
      <c r="X144" s="965">
        <v>6</v>
      </c>
      <c r="Y144" s="492" t="s">
        <v>68</v>
      </c>
      <c r="Z144" s="972">
        <v>5</v>
      </c>
      <c r="AA144" s="492" t="s">
        <v>19</v>
      </c>
      <c r="AB144" s="980" t="s">
        <v>127</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112</v>
      </c>
      <c r="T145" s="966">
        <v>6</v>
      </c>
      <c r="U145" s="969" t="s">
        <v>68</v>
      </c>
      <c r="V145" s="973">
        <v>4</v>
      </c>
      <c r="W145" s="969" t="s">
        <v>178</v>
      </c>
      <c r="X145" s="966">
        <v>6</v>
      </c>
      <c r="Y145" s="969" t="s">
        <v>68</v>
      </c>
      <c r="Z145" s="973">
        <v>5</v>
      </c>
      <c r="AA145" s="969" t="s">
        <v>19</v>
      </c>
      <c r="AB145" s="981" t="s">
        <v>127</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88</v>
      </c>
      <c r="O146" s="941"/>
      <c r="P146" s="952" t="str">
        <f>IFERROR(VLOOKUP(K146,'【参考】数式用'!$A$5:$J$27,MATCH(O146,'【参考】数式用'!$B$4:$J$4,0)+1,0),"")</f>
        <v/>
      </c>
      <c r="Q146" s="941"/>
      <c r="R146" s="952" t="str">
        <f>IFERROR(VLOOKUP(K146,'【参考】数式用'!$A$5:$J$27,MATCH(Q146,'【参考】数式用'!$B$4:$J$4,0)+1,0),"")</f>
        <v/>
      </c>
      <c r="S146" s="959" t="s">
        <v>112</v>
      </c>
      <c r="T146" s="964">
        <v>6</v>
      </c>
      <c r="U146" s="574" t="s">
        <v>68</v>
      </c>
      <c r="V146" s="971">
        <v>4</v>
      </c>
      <c r="W146" s="574" t="s">
        <v>178</v>
      </c>
      <c r="X146" s="964">
        <v>6</v>
      </c>
      <c r="Y146" s="574" t="s">
        <v>68</v>
      </c>
      <c r="Z146" s="971">
        <v>5</v>
      </c>
      <c r="AA146" s="574" t="s">
        <v>19</v>
      </c>
      <c r="AB146" s="979" t="s">
        <v>127</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524</v>
      </c>
      <c r="O147" s="942"/>
      <c r="P147" s="953" t="str">
        <f>IFERROR(VLOOKUP(K146,'【参考】数式用'!$A$5:$J$27,MATCH(O147,'【参考】数式用'!$B$4:$J$4,0)+1,0),"")</f>
        <v/>
      </c>
      <c r="Q147" s="942"/>
      <c r="R147" s="953" t="str">
        <f>IFERROR(VLOOKUP(K146,'【参考】数式用'!$A$5:$J$27,MATCH(Q147,'【参考】数式用'!$B$4:$J$4,0)+1,0),"")</f>
        <v/>
      </c>
      <c r="S147" s="487" t="s">
        <v>112</v>
      </c>
      <c r="T147" s="965">
        <v>6</v>
      </c>
      <c r="U147" s="492" t="s">
        <v>68</v>
      </c>
      <c r="V147" s="972">
        <v>4</v>
      </c>
      <c r="W147" s="492" t="s">
        <v>178</v>
      </c>
      <c r="X147" s="965">
        <v>6</v>
      </c>
      <c r="Y147" s="492" t="s">
        <v>68</v>
      </c>
      <c r="Z147" s="972">
        <v>5</v>
      </c>
      <c r="AA147" s="492" t="s">
        <v>19</v>
      </c>
      <c r="AB147" s="980" t="s">
        <v>127</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112</v>
      </c>
      <c r="T148" s="966">
        <v>6</v>
      </c>
      <c r="U148" s="969" t="s">
        <v>68</v>
      </c>
      <c r="V148" s="973">
        <v>4</v>
      </c>
      <c r="W148" s="969" t="s">
        <v>178</v>
      </c>
      <c r="X148" s="966">
        <v>6</v>
      </c>
      <c r="Y148" s="969" t="s">
        <v>68</v>
      </c>
      <c r="Z148" s="973">
        <v>5</v>
      </c>
      <c r="AA148" s="969" t="s">
        <v>19</v>
      </c>
      <c r="AB148" s="981" t="s">
        <v>127</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88</v>
      </c>
      <c r="O149" s="941"/>
      <c r="P149" s="952" t="str">
        <f>IFERROR(VLOOKUP(K149,'【参考】数式用'!$A$5:$J$27,MATCH(O149,'【参考】数式用'!$B$4:$J$4,0)+1,0),"")</f>
        <v/>
      </c>
      <c r="Q149" s="941"/>
      <c r="R149" s="952" t="str">
        <f>IFERROR(VLOOKUP(K149,'【参考】数式用'!$A$5:$J$27,MATCH(Q149,'【参考】数式用'!$B$4:$J$4,0)+1,0),"")</f>
        <v/>
      </c>
      <c r="S149" s="959" t="s">
        <v>112</v>
      </c>
      <c r="T149" s="964">
        <v>6</v>
      </c>
      <c r="U149" s="574" t="s">
        <v>68</v>
      </c>
      <c r="V149" s="971">
        <v>4</v>
      </c>
      <c r="W149" s="574" t="s">
        <v>178</v>
      </c>
      <c r="X149" s="964">
        <v>6</v>
      </c>
      <c r="Y149" s="574" t="s">
        <v>68</v>
      </c>
      <c r="Z149" s="971">
        <v>5</v>
      </c>
      <c r="AA149" s="574" t="s">
        <v>19</v>
      </c>
      <c r="AB149" s="979" t="s">
        <v>127</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524</v>
      </c>
      <c r="O150" s="942"/>
      <c r="P150" s="953" t="str">
        <f>IFERROR(VLOOKUP(K149,'【参考】数式用'!$A$5:$J$27,MATCH(O150,'【参考】数式用'!$B$4:$J$4,0)+1,0),"")</f>
        <v/>
      </c>
      <c r="Q150" s="942"/>
      <c r="R150" s="953" t="str">
        <f>IFERROR(VLOOKUP(K149,'【参考】数式用'!$A$5:$J$27,MATCH(Q150,'【参考】数式用'!$B$4:$J$4,0)+1,0),"")</f>
        <v/>
      </c>
      <c r="S150" s="487" t="s">
        <v>112</v>
      </c>
      <c r="T150" s="965">
        <v>6</v>
      </c>
      <c r="U150" s="492" t="s">
        <v>68</v>
      </c>
      <c r="V150" s="972">
        <v>4</v>
      </c>
      <c r="W150" s="492" t="s">
        <v>178</v>
      </c>
      <c r="X150" s="965">
        <v>6</v>
      </c>
      <c r="Y150" s="492" t="s">
        <v>68</v>
      </c>
      <c r="Z150" s="972">
        <v>5</v>
      </c>
      <c r="AA150" s="492" t="s">
        <v>19</v>
      </c>
      <c r="AB150" s="980" t="s">
        <v>127</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112</v>
      </c>
      <c r="T151" s="966">
        <v>6</v>
      </c>
      <c r="U151" s="969" t="s">
        <v>68</v>
      </c>
      <c r="V151" s="973">
        <v>4</v>
      </c>
      <c r="W151" s="969" t="s">
        <v>178</v>
      </c>
      <c r="X151" s="966">
        <v>6</v>
      </c>
      <c r="Y151" s="969" t="s">
        <v>68</v>
      </c>
      <c r="Z151" s="973">
        <v>5</v>
      </c>
      <c r="AA151" s="969" t="s">
        <v>19</v>
      </c>
      <c r="AB151" s="981" t="s">
        <v>127</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88</v>
      </c>
      <c r="O152" s="941"/>
      <c r="P152" s="952" t="str">
        <f>IFERROR(VLOOKUP(K152,'【参考】数式用'!$A$5:$J$27,MATCH(O152,'【参考】数式用'!$B$4:$J$4,0)+1,0),"")</f>
        <v/>
      </c>
      <c r="Q152" s="941"/>
      <c r="R152" s="952" t="str">
        <f>IFERROR(VLOOKUP(K152,'【参考】数式用'!$A$5:$J$27,MATCH(Q152,'【参考】数式用'!$B$4:$J$4,0)+1,0),"")</f>
        <v/>
      </c>
      <c r="S152" s="959" t="s">
        <v>112</v>
      </c>
      <c r="T152" s="964">
        <v>6</v>
      </c>
      <c r="U152" s="574" t="s">
        <v>68</v>
      </c>
      <c r="V152" s="971">
        <v>4</v>
      </c>
      <c r="W152" s="574" t="s">
        <v>178</v>
      </c>
      <c r="X152" s="964">
        <v>6</v>
      </c>
      <c r="Y152" s="574" t="s">
        <v>68</v>
      </c>
      <c r="Z152" s="971">
        <v>5</v>
      </c>
      <c r="AA152" s="574" t="s">
        <v>19</v>
      </c>
      <c r="AB152" s="979" t="s">
        <v>127</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524</v>
      </c>
      <c r="O153" s="942"/>
      <c r="P153" s="953" t="str">
        <f>IFERROR(VLOOKUP(K152,'【参考】数式用'!$A$5:$J$27,MATCH(O153,'【参考】数式用'!$B$4:$J$4,0)+1,0),"")</f>
        <v/>
      </c>
      <c r="Q153" s="942"/>
      <c r="R153" s="953" t="str">
        <f>IFERROR(VLOOKUP(K152,'【参考】数式用'!$A$5:$J$27,MATCH(Q153,'【参考】数式用'!$B$4:$J$4,0)+1,0),"")</f>
        <v/>
      </c>
      <c r="S153" s="487" t="s">
        <v>112</v>
      </c>
      <c r="T153" s="965">
        <v>6</v>
      </c>
      <c r="U153" s="492" t="s">
        <v>68</v>
      </c>
      <c r="V153" s="972">
        <v>4</v>
      </c>
      <c r="W153" s="492" t="s">
        <v>178</v>
      </c>
      <c r="X153" s="965">
        <v>6</v>
      </c>
      <c r="Y153" s="492" t="s">
        <v>68</v>
      </c>
      <c r="Z153" s="972">
        <v>5</v>
      </c>
      <c r="AA153" s="492" t="s">
        <v>19</v>
      </c>
      <c r="AB153" s="980" t="s">
        <v>127</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112</v>
      </c>
      <c r="T154" s="966">
        <v>6</v>
      </c>
      <c r="U154" s="969" t="s">
        <v>68</v>
      </c>
      <c r="V154" s="973">
        <v>4</v>
      </c>
      <c r="W154" s="969" t="s">
        <v>178</v>
      </c>
      <c r="X154" s="966">
        <v>6</v>
      </c>
      <c r="Y154" s="969" t="s">
        <v>68</v>
      </c>
      <c r="Z154" s="973">
        <v>5</v>
      </c>
      <c r="AA154" s="969" t="s">
        <v>19</v>
      </c>
      <c r="AB154" s="981" t="s">
        <v>127</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88</v>
      </c>
      <c r="O155" s="941"/>
      <c r="P155" s="952" t="str">
        <f>IFERROR(VLOOKUP(K155,'【参考】数式用'!$A$5:$J$27,MATCH(O155,'【参考】数式用'!$B$4:$J$4,0)+1,0),"")</f>
        <v/>
      </c>
      <c r="Q155" s="941"/>
      <c r="R155" s="952" t="str">
        <f>IFERROR(VLOOKUP(K155,'【参考】数式用'!$A$5:$J$27,MATCH(Q155,'【参考】数式用'!$B$4:$J$4,0)+1,0),"")</f>
        <v/>
      </c>
      <c r="S155" s="959" t="s">
        <v>112</v>
      </c>
      <c r="T155" s="964">
        <v>6</v>
      </c>
      <c r="U155" s="574" t="s">
        <v>68</v>
      </c>
      <c r="V155" s="971">
        <v>4</v>
      </c>
      <c r="W155" s="574" t="s">
        <v>178</v>
      </c>
      <c r="X155" s="964">
        <v>6</v>
      </c>
      <c r="Y155" s="574" t="s">
        <v>68</v>
      </c>
      <c r="Z155" s="971">
        <v>5</v>
      </c>
      <c r="AA155" s="574" t="s">
        <v>19</v>
      </c>
      <c r="AB155" s="979" t="s">
        <v>127</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524</v>
      </c>
      <c r="O156" s="942"/>
      <c r="P156" s="953" t="str">
        <f>IFERROR(VLOOKUP(K155,'【参考】数式用'!$A$5:$J$27,MATCH(O156,'【参考】数式用'!$B$4:$J$4,0)+1,0),"")</f>
        <v/>
      </c>
      <c r="Q156" s="942"/>
      <c r="R156" s="953" t="str">
        <f>IFERROR(VLOOKUP(K155,'【参考】数式用'!$A$5:$J$27,MATCH(Q156,'【参考】数式用'!$B$4:$J$4,0)+1,0),"")</f>
        <v/>
      </c>
      <c r="S156" s="487" t="s">
        <v>112</v>
      </c>
      <c r="T156" s="965">
        <v>6</v>
      </c>
      <c r="U156" s="492" t="s">
        <v>68</v>
      </c>
      <c r="V156" s="972">
        <v>4</v>
      </c>
      <c r="W156" s="492" t="s">
        <v>178</v>
      </c>
      <c r="X156" s="965">
        <v>6</v>
      </c>
      <c r="Y156" s="492" t="s">
        <v>68</v>
      </c>
      <c r="Z156" s="972">
        <v>5</v>
      </c>
      <c r="AA156" s="492" t="s">
        <v>19</v>
      </c>
      <c r="AB156" s="980" t="s">
        <v>127</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112</v>
      </c>
      <c r="T157" s="966">
        <v>6</v>
      </c>
      <c r="U157" s="969" t="s">
        <v>68</v>
      </c>
      <c r="V157" s="973">
        <v>4</v>
      </c>
      <c r="W157" s="969" t="s">
        <v>178</v>
      </c>
      <c r="X157" s="966">
        <v>6</v>
      </c>
      <c r="Y157" s="969" t="s">
        <v>68</v>
      </c>
      <c r="Z157" s="973">
        <v>5</v>
      </c>
      <c r="AA157" s="969" t="s">
        <v>19</v>
      </c>
      <c r="AB157" s="981" t="s">
        <v>127</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88</v>
      </c>
      <c r="O158" s="941"/>
      <c r="P158" s="952" t="str">
        <f>IFERROR(VLOOKUP(K158,'【参考】数式用'!$A$5:$J$27,MATCH(O158,'【参考】数式用'!$B$4:$J$4,0)+1,0),"")</f>
        <v/>
      </c>
      <c r="Q158" s="941"/>
      <c r="R158" s="952" t="str">
        <f>IFERROR(VLOOKUP(K158,'【参考】数式用'!$A$5:$J$27,MATCH(Q158,'【参考】数式用'!$B$4:$J$4,0)+1,0),"")</f>
        <v/>
      </c>
      <c r="S158" s="959" t="s">
        <v>112</v>
      </c>
      <c r="T158" s="964">
        <v>6</v>
      </c>
      <c r="U158" s="574" t="s">
        <v>68</v>
      </c>
      <c r="V158" s="971">
        <v>4</v>
      </c>
      <c r="W158" s="574" t="s">
        <v>178</v>
      </c>
      <c r="X158" s="964">
        <v>6</v>
      </c>
      <c r="Y158" s="574" t="s">
        <v>68</v>
      </c>
      <c r="Z158" s="971">
        <v>5</v>
      </c>
      <c r="AA158" s="574" t="s">
        <v>19</v>
      </c>
      <c r="AB158" s="979" t="s">
        <v>127</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524</v>
      </c>
      <c r="O159" s="942"/>
      <c r="P159" s="953" t="str">
        <f>IFERROR(VLOOKUP(K158,'【参考】数式用'!$A$5:$J$27,MATCH(O159,'【参考】数式用'!$B$4:$J$4,0)+1,0),"")</f>
        <v/>
      </c>
      <c r="Q159" s="942"/>
      <c r="R159" s="953" t="str">
        <f>IFERROR(VLOOKUP(K158,'【参考】数式用'!$A$5:$J$27,MATCH(Q159,'【参考】数式用'!$B$4:$J$4,0)+1,0),"")</f>
        <v/>
      </c>
      <c r="S159" s="487" t="s">
        <v>112</v>
      </c>
      <c r="T159" s="965">
        <v>6</v>
      </c>
      <c r="U159" s="492" t="s">
        <v>68</v>
      </c>
      <c r="V159" s="972">
        <v>4</v>
      </c>
      <c r="W159" s="492" t="s">
        <v>178</v>
      </c>
      <c r="X159" s="965">
        <v>6</v>
      </c>
      <c r="Y159" s="492" t="s">
        <v>68</v>
      </c>
      <c r="Z159" s="972">
        <v>5</v>
      </c>
      <c r="AA159" s="492" t="s">
        <v>19</v>
      </c>
      <c r="AB159" s="980" t="s">
        <v>127</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112</v>
      </c>
      <c r="T160" s="966">
        <v>6</v>
      </c>
      <c r="U160" s="969" t="s">
        <v>68</v>
      </c>
      <c r="V160" s="973">
        <v>4</v>
      </c>
      <c r="W160" s="969" t="s">
        <v>178</v>
      </c>
      <c r="X160" s="966">
        <v>6</v>
      </c>
      <c r="Y160" s="969" t="s">
        <v>68</v>
      </c>
      <c r="Z160" s="973">
        <v>5</v>
      </c>
      <c r="AA160" s="969" t="s">
        <v>19</v>
      </c>
      <c r="AB160" s="981" t="s">
        <v>127</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88</v>
      </c>
      <c r="O161" s="941"/>
      <c r="P161" s="952" t="str">
        <f>IFERROR(VLOOKUP(K161,'【参考】数式用'!$A$5:$J$27,MATCH(O161,'【参考】数式用'!$B$4:$J$4,0)+1,0),"")</f>
        <v/>
      </c>
      <c r="Q161" s="941"/>
      <c r="R161" s="952" t="str">
        <f>IFERROR(VLOOKUP(K161,'【参考】数式用'!$A$5:$J$27,MATCH(Q161,'【参考】数式用'!$B$4:$J$4,0)+1,0),"")</f>
        <v/>
      </c>
      <c r="S161" s="959" t="s">
        <v>112</v>
      </c>
      <c r="T161" s="964">
        <v>6</v>
      </c>
      <c r="U161" s="574" t="s">
        <v>68</v>
      </c>
      <c r="V161" s="971">
        <v>4</v>
      </c>
      <c r="W161" s="574" t="s">
        <v>178</v>
      </c>
      <c r="X161" s="964">
        <v>6</v>
      </c>
      <c r="Y161" s="574" t="s">
        <v>68</v>
      </c>
      <c r="Z161" s="971">
        <v>5</v>
      </c>
      <c r="AA161" s="574" t="s">
        <v>19</v>
      </c>
      <c r="AB161" s="979" t="s">
        <v>127</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524</v>
      </c>
      <c r="O162" s="942"/>
      <c r="P162" s="953" t="str">
        <f>IFERROR(VLOOKUP(K161,'【参考】数式用'!$A$5:$J$27,MATCH(O162,'【参考】数式用'!$B$4:$J$4,0)+1,0),"")</f>
        <v/>
      </c>
      <c r="Q162" s="942"/>
      <c r="R162" s="953" t="str">
        <f>IFERROR(VLOOKUP(K161,'【参考】数式用'!$A$5:$J$27,MATCH(Q162,'【参考】数式用'!$B$4:$J$4,0)+1,0),"")</f>
        <v/>
      </c>
      <c r="S162" s="487" t="s">
        <v>112</v>
      </c>
      <c r="T162" s="965">
        <v>6</v>
      </c>
      <c r="U162" s="492" t="s">
        <v>68</v>
      </c>
      <c r="V162" s="972">
        <v>4</v>
      </c>
      <c r="W162" s="492" t="s">
        <v>178</v>
      </c>
      <c r="X162" s="965">
        <v>6</v>
      </c>
      <c r="Y162" s="492" t="s">
        <v>68</v>
      </c>
      <c r="Z162" s="972">
        <v>5</v>
      </c>
      <c r="AA162" s="492" t="s">
        <v>19</v>
      </c>
      <c r="AB162" s="980" t="s">
        <v>127</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112</v>
      </c>
      <c r="T163" s="966">
        <v>6</v>
      </c>
      <c r="U163" s="969" t="s">
        <v>68</v>
      </c>
      <c r="V163" s="973">
        <v>4</v>
      </c>
      <c r="W163" s="969" t="s">
        <v>178</v>
      </c>
      <c r="X163" s="966">
        <v>6</v>
      </c>
      <c r="Y163" s="969" t="s">
        <v>68</v>
      </c>
      <c r="Z163" s="973">
        <v>5</v>
      </c>
      <c r="AA163" s="969" t="s">
        <v>19</v>
      </c>
      <c r="AB163" s="981" t="s">
        <v>127</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88</v>
      </c>
      <c r="O164" s="941"/>
      <c r="P164" s="952" t="str">
        <f>IFERROR(VLOOKUP(K164,'【参考】数式用'!$A$5:$J$27,MATCH(O164,'【参考】数式用'!$B$4:$J$4,0)+1,0),"")</f>
        <v/>
      </c>
      <c r="Q164" s="941"/>
      <c r="R164" s="952" t="str">
        <f>IFERROR(VLOOKUP(K164,'【参考】数式用'!$A$5:$J$27,MATCH(Q164,'【参考】数式用'!$B$4:$J$4,0)+1,0),"")</f>
        <v/>
      </c>
      <c r="S164" s="959" t="s">
        <v>112</v>
      </c>
      <c r="T164" s="964">
        <v>6</v>
      </c>
      <c r="U164" s="574" t="s">
        <v>68</v>
      </c>
      <c r="V164" s="971">
        <v>4</v>
      </c>
      <c r="W164" s="574" t="s">
        <v>178</v>
      </c>
      <c r="X164" s="964">
        <v>6</v>
      </c>
      <c r="Y164" s="574" t="s">
        <v>68</v>
      </c>
      <c r="Z164" s="971">
        <v>5</v>
      </c>
      <c r="AA164" s="574" t="s">
        <v>19</v>
      </c>
      <c r="AB164" s="979" t="s">
        <v>127</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524</v>
      </c>
      <c r="O165" s="942"/>
      <c r="P165" s="953" t="str">
        <f>IFERROR(VLOOKUP(K164,'【参考】数式用'!$A$5:$J$27,MATCH(O165,'【参考】数式用'!$B$4:$J$4,0)+1,0),"")</f>
        <v/>
      </c>
      <c r="Q165" s="942"/>
      <c r="R165" s="953" t="str">
        <f>IFERROR(VLOOKUP(K164,'【参考】数式用'!$A$5:$J$27,MATCH(Q165,'【参考】数式用'!$B$4:$J$4,0)+1,0),"")</f>
        <v/>
      </c>
      <c r="S165" s="487" t="s">
        <v>112</v>
      </c>
      <c r="T165" s="965">
        <v>6</v>
      </c>
      <c r="U165" s="492" t="s">
        <v>68</v>
      </c>
      <c r="V165" s="972">
        <v>4</v>
      </c>
      <c r="W165" s="492" t="s">
        <v>178</v>
      </c>
      <c r="X165" s="965">
        <v>6</v>
      </c>
      <c r="Y165" s="492" t="s">
        <v>68</v>
      </c>
      <c r="Z165" s="972">
        <v>5</v>
      </c>
      <c r="AA165" s="492" t="s">
        <v>19</v>
      </c>
      <c r="AB165" s="980" t="s">
        <v>127</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112</v>
      </c>
      <c r="T166" s="966">
        <v>6</v>
      </c>
      <c r="U166" s="969" t="s">
        <v>68</v>
      </c>
      <c r="V166" s="973">
        <v>4</v>
      </c>
      <c r="W166" s="969" t="s">
        <v>178</v>
      </c>
      <c r="X166" s="966">
        <v>6</v>
      </c>
      <c r="Y166" s="969" t="s">
        <v>68</v>
      </c>
      <c r="Z166" s="973">
        <v>5</v>
      </c>
      <c r="AA166" s="969" t="s">
        <v>19</v>
      </c>
      <c r="AB166" s="981" t="s">
        <v>127</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88</v>
      </c>
      <c r="O167" s="941"/>
      <c r="P167" s="952" t="str">
        <f>IFERROR(VLOOKUP(K167,'【参考】数式用'!$A$5:$J$27,MATCH(O167,'【参考】数式用'!$B$4:$J$4,0)+1,0),"")</f>
        <v/>
      </c>
      <c r="Q167" s="941"/>
      <c r="R167" s="952" t="str">
        <f>IFERROR(VLOOKUP(K167,'【参考】数式用'!$A$5:$J$27,MATCH(Q167,'【参考】数式用'!$B$4:$J$4,0)+1,0),"")</f>
        <v/>
      </c>
      <c r="S167" s="959" t="s">
        <v>112</v>
      </c>
      <c r="T167" s="964">
        <v>6</v>
      </c>
      <c r="U167" s="574" t="s">
        <v>68</v>
      </c>
      <c r="V167" s="971">
        <v>4</v>
      </c>
      <c r="W167" s="574" t="s">
        <v>178</v>
      </c>
      <c r="X167" s="964">
        <v>6</v>
      </c>
      <c r="Y167" s="574" t="s">
        <v>68</v>
      </c>
      <c r="Z167" s="971">
        <v>5</v>
      </c>
      <c r="AA167" s="574" t="s">
        <v>19</v>
      </c>
      <c r="AB167" s="979" t="s">
        <v>127</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524</v>
      </c>
      <c r="O168" s="942"/>
      <c r="P168" s="953" t="str">
        <f>IFERROR(VLOOKUP(K167,'【参考】数式用'!$A$5:$J$27,MATCH(O168,'【参考】数式用'!$B$4:$J$4,0)+1,0),"")</f>
        <v/>
      </c>
      <c r="Q168" s="942"/>
      <c r="R168" s="953" t="str">
        <f>IFERROR(VLOOKUP(K167,'【参考】数式用'!$A$5:$J$27,MATCH(Q168,'【参考】数式用'!$B$4:$J$4,0)+1,0),"")</f>
        <v/>
      </c>
      <c r="S168" s="487" t="s">
        <v>112</v>
      </c>
      <c r="T168" s="965">
        <v>6</v>
      </c>
      <c r="U168" s="492" t="s">
        <v>68</v>
      </c>
      <c r="V168" s="972">
        <v>4</v>
      </c>
      <c r="W168" s="492" t="s">
        <v>178</v>
      </c>
      <c r="X168" s="965">
        <v>6</v>
      </c>
      <c r="Y168" s="492" t="s">
        <v>68</v>
      </c>
      <c r="Z168" s="972">
        <v>5</v>
      </c>
      <c r="AA168" s="492" t="s">
        <v>19</v>
      </c>
      <c r="AB168" s="980" t="s">
        <v>127</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112</v>
      </c>
      <c r="T169" s="966">
        <v>6</v>
      </c>
      <c r="U169" s="969" t="s">
        <v>68</v>
      </c>
      <c r="V169" s="973">
        <v>4</v>
      </c>
      <c r="W169" s="969" t="s">
        <v>178</v>
      </c>
      <c r="X169" s="966">
        <v>6</v>
      </c>
      <c r="Y169" s="969" t="s">
        <v>68</v>
      </c>
      <c r="Z169" s="973">
        <v>5</v>
      </c>
      <c r="AA169" s="969" t="s">
        <v>19</v>
      </c>
      <c r="AB169" s="981" t="s">
        <v>127</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88</v>
      </c>
      <c r="O170" s="941"/>
      <c r="P170" s="952" t="str">
        <f>IFERROR(VLOOKUP(K170,'【参考】数式用'!$A$5:$J$27,MATCH(O170,'【参考】数式用'!$B$4:$J$4,0)+1,0),"")</f>
        <v/>
      </c>
      <c r="Q170" s="941"/>
      <c r="R170" s="952" t="str">
        <f>IFERROR(VLOOKUP(K170,'【参考】数式用'!$A$5:$J$27,MATCH(Q170,'【参考】数式用'!$B$4:$J$4,0)+1,0),"")</f>
        <v/>
      </c>
      <c r="S170" s="959" t="s">
        <v>112</v>
      </c>
      <c r="T170" s="964">
        <v>6</v>
      </c>
      <c r="U170" s="574" t="s">
        <v>68</v>
      </c>
      <c r="V170" s="971">
        <v>4</v>
      </c>
      <c r="W170" s="574" t="s">
        <v>178</v>
      </c>
      <c r="X170" s="964">
        <v>6</v>
      </c>
      <c r="Y170" s="574" t="s">
        <v>68</v>
      </c>
      <c r="Z170" s="971">
        <v>5</v>
      </c>
      <c r="AA170" s="574" t="s">
        <v>19</v>
      </c>
      <c r="AB170" s="979" t="s">
        <v>127</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524</v>
      </c>
      <c r="O171" s="942"/>
      <c r="P171" s="953" t="str">
        <f>IFERROR(VLOOKUP(K170,'【参考】数式用'!$A$5:$J$27,MATCH(O171,'【参考】数式用'!$B$4:$J$4,0)+1,0),"")</f>
        <v/>
      </c>
      <c r="Q171" s="942"/>
      <c r="R171" s="953" t="str">
        <f>IFERROR(VLOOKUP(K170,'【参考】数式用'!$A$5:$J$27,MATCH(Q171,'【参考】数式用'!$B$4:$J$4,0)+1,0),"")</f>
        <v/>
      </c>
      <c r="S171" s="487" t="s">
        <v>112</v>
      </c>
      <c r="T171" s="965">
        <v>6</v>
      </c>
      <c r="U171" s="492" t="s">
        <v>68</v>
      </c>
      <c r="V171" s="972">
        <v>4</v>
      </c>
      <c r="W171" s="492" t="s">
        <v>178</v>
      </c>
      <c r="X171" s="965">
        <v>6</v>
      </c>
      <c r="Y171" s="492" t="s">
        <v>68</v>
      </c>
      <c r="Z171" s="972">
        <v>5</v>
      </c>
      <c r="AA171" s="492" t="s">
        <v>19</v>
      </c>
      <c r="AB171" s="980" t="s">
        <v>127</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112</v>
      </c>
      <c r="T172" s="966">
        <v>6</v>
      </c>
      <c r="U172" s="969" t="s">
        <v>68</v>
      </c>
      <c r="V172" s="973">
        <v>4</v>
      </c>
      <c r="W172" s="969" t="s">
        <v>178</v>
      </c>
      <c r="X172" s="966">
        <v>6</v>
      </c>
      <c r="Y172" s="969" t="s">
        <v>68</v>
      </c>
      <c r="Z172" s="973">
        <v>5</v>
      </c>
      <c r="AA172" s="969" t="s">
        <v>19</v>
      </c>
      <c r="AB172" s="981" t="s">
        <v>127</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88</v>
      </c>
      <c r="O173" s="941"/>
      <c r="P173" s="952" t="str">
        <f>IFERROR(VLOOKUP(K173,'【参考】数式用'!$A$5:$J$27,MATCH(O173,'【参考】数式用'!$B$4:$J$4,0)+1,0),"")</f>
        <v/>
      </c>
      <c r="Q173" s="941"/>
      <c r="R173" s="952" t="str">
        <f>IFERROR(VLOOKUP(K173,'【参考】数式用'!$A$5:$J$27,MATCH(Q173,'【参考】数式用'!$B$4:$J$4,0)+1,0),"")</f>
        <v/>
      </c>
      <c r="S173" s="959" t="s">
        <v>112</v>
      </c>
      <c r="T173" s="964">
        <v>6</v>
      </c>
      <c r="U173" s="574" t="s">
        <v>68</v>
      </c>
      <c r="V173" s="971">
        <v>4</v>
      </c>
      <c r="W173" s="574" t="s">
        <v>178</v>
      </c>
      <c r="X173" s="964">
        <v>6</v>
      </c>
      <c r="Y173" s="574" t="s">
        <v>68</v>
      </c>
      <c r="Z173" s="971">
        <v>5</v>
      </c>
      <c r="AA173" s="574" t="s">
        <v>19</v>
      </c>
      <c r="AB173" s="979" t="s">
        <v>127</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524</v>
      </c>
      <c r="O174" s="942"/>
      <c r="P174" s="953" t="str">
        <f>IFERROR(VLOOKUP(K173,'【参考】数式用'!$A$5:$J$27,MATCH(O174,'【参考】数式用'!$B$4:$J$4,0)+1,0),"")</f>
        <v/>
      </c>
      <c r="Q174" s="942"/>
      <c r="R174" s="953" t="str">
        <f>IFERROR(VLOOKUP(K173,'【参考】数式用'!$A$5:$J$27,MATCH(Q174,'【参考】数式用'!$B$4:$J$4,0)+1,0),"")</f>
        <v/>
      </c>
      <c r="S174" s="487" t="s">
        <v>112</v>
      </c>
      <c r="T174" s="965">
        <v>6</v>
      </c>
      <c r="U174" s="492" t="s">
        <v>68</v>
      </c>
      <c r="V174" s="972">
        <v>4</v>
      </c>
      <c r="W174" s="492" t="s">
        <v>178</v>
      </c>
      <c r="X174" s="965">
        <v>6</v>
      </c>
      <c r="Y174" s="492" t="s">
        <v>68</v>
      </c>
      <c r="Z174" s="972">
        <v>5</v>
      </c>
      <c r="AA174" s="492" t="s">
        <v>19</v>
      </c>
      <c r="AB174" s="980" t="s">
        <v>127</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112</v>
      </c>
      <c r="T175" s="966">
        <v>6</v>
      </c>
      <c r="U175" s="969" t="s">
        <v>68</v>
      </c>
      <c r="V175" s="973">
        <v>4</v>
      </c>
      <c r="W175" s="969" t="s">
        <v>178</v>
      </c>
      <c r="X175" s="966">
        <v>6</v>
      </c>
      <c r="Y175" s="969" t="s">
        <v>68</v>
      </c>
      <c r="Z175" s="973">
        <v>5</v>
      </c>
      <c r="AA175" s="969" t="s">
        <v>19</v>
      </c>
      <c r="AB175" s="981" t="s">
        <v>127</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88</v>
      </c>
      <c r="O176" s="941"/>
      <c r="P176" s="952" t="str">
        <f>IFERROR(VLOOKUP(K176,'【参考】数式用'!$A$5:$J$27,MATCH(O176,'【参考】数式用'!$B$4:$J$4,0)+1,0),"")</f>
        <v/>
      </c>
      <c r="Q176" s="941"/>
      <c r="R176" s="952" t="str">
        <f>IFERROR(VLOOKUP(K176,'【参考】数式用'!$A$5:$J$27,MATCH(Q176,'【参考】数式用'!$B$4:$J$4,0)+1,0),"")</f>
        <v/>
      </c>
      <c r="S176" s="959" t="s">
        <v>112</v>
      </c>
      <c r="T176" s="964">
        <v>6</v>
      </c>
      <c r="U176" s="574" t="s">
        <v>68</v>
      </c>
      <c r="V176" s="971">
        <v>4</v>
      </c>
      <c r="W176" s="574" t="s">
        <v>178</v>
      </c>
      <c r="X176" s="964">
        <v>6</v>
      </c>
      <c r="Y176" s="574" t="s">
        <v>68</v>
      </c>
      <c r="Z176" s="971">
        <v>5</v>
      </c>
      <c r="AA176" s="574" t="s">
        <v>19</v>
      </c>
      <c r="AB176" s="979" t="s">
        <v>127</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524</v>
      </c>
      <c r="O177" s="942"/>
      <c r="P177" s="953" t="str">
        <f>IFERROR(VLOOKUP(K176,'【参考】数式用'!$A$5:$J$27,MATCH(O177,'【参考】数式用'!$B$4:$J$4,0)+1,0),"")</f>
        <v/>
      </c>
      <c r="Q177" s="942"/>
      <c r="R177" s="953" t="str">
        <f>IFERROR(VLOOKUP(K176,'【参考】数式用'!$A$5:$J$27,MATCH(Q177,'【参考】数式用'!$B$4:$J$4,0)+1,0),"")</f>
        <v/>
      </c>
      <c r="S177" s="487" t="s">
        <v>112</v>
      </c>
      <c r="T177" s="965">
        <v>6</v>
      </c>
      <c r="U177" s="492" t="s">
        <v>68</v>
      </c>
      <c r="V177" s="972">
        <v>4</v>
      </c>
      <c r="W177" s="492" t="s">
        <v>178</v>
      </c>
      <c r="X177" s="965">
        <v>6</v>
      </c>
      <c r="Y177" s="492" t="s">
        <v>68</v>
      </c>
      <c r="Z177" s="972">
        <v>5</v>
      </c>
      <c r="AA177" s="492" t="s">
        <v>19</v>
      </c>
      <c r="AB177" s="980" t="s">
        <v>127</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112</v>
      </c>
      <c r="T178" s="966">
        <v>6</v>
      </c>
      <c r="U178" s="969" t="s">
        <v>68</v>
      </c>
      <c r="V178" s="973">
        <v>4</v>
      </c>
      <c r="W178" s="969" t="s">
        <v>178</v>
      </c>
      <c r="X178" s="966">
        <v>6</v>
      </c>
      <c r="Y178" s="969" t="s">
        <v>68</v>
      </c>
      <c r="Z178" s="973">
        <v>5</v>
      </c>
      <c r="AA178" s="969" t="s">
        <v>19</v>
      </c>
      <c r="AB178" s="981" t="s">
        <v>127</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88</v>
      </c>
      <c r="O179" s="941"/>
      <c r="P179" s="952" t="str">
        <f>IFERROR(VLOOKUP(K179,'【参考】数式用'!$A$5:$J$27,MATCH(O179,'【参考】数式用'!$B$4:$J$4,0)+1,0),"")</f>
        <v/>
      </c>
      <c r="Q179" s="941"/>
      <c r="R179" s="952" t="str">
        <f>IFERROR(VLOOKUP(K179,'【参考】数式用'!$A$5:$J$27,MATCH(Q179,'【参考】数式用'!$B$4:$J$4,0)+1,0),"")</f>
        <v/>
      </c>
      <c r="S179" s="959" t="s">
        <v>112</v>
      </c>
      <c r="T179" s="964">
        <v>6</v>
      </c>
      <c r="U179" s="574" t="s">
        <v>68</v>
      </c>
      <c r="V179" s="971">
        <v>4</v>
      </c>
      <c r="W179" s="574" t="s">
        <v>178</v>
      </c>
      <c r="X179" s="964">
        <v>6</v>
      </c>
      <c r="Y179" s="574" t="s">
        <v>68</v>
      </c>
      <c r="Z179" s="971">
        <v>5</v>
      </c>
      <c r="AA179" s="574" t="s">
        <v>19</v>
      </c>
      <c r="AB179" s="979" t="s">
        <v>127</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524</v>
      </c>
      <c r="O180" s="942"/>
      <c r="P180" s="953" t="str">
        <f>IFERROR(VLOOKUP(K179,'【参考】数式用'!$A$5:$J$27,MATCH(O180,'【参考】数式用'!$B$4:$J$4,0)+1,0),"")</f>
        <v/>
      </c>
      <c r="Q180" s="942"/>
      <c r="R180" s="953" t="str">
        <f>IFERROR(VLOOKUP(K179,'【参考】数式用'!$A$5:$J$27,MATCH(Q180,'【参考】数式用'!$B$4:$J$4,0)+1,0),"")</f>
        <v/>
      </c>
      <c r="S180" s="487" t="s">
        <v>112</v>
      </c>
      <c r="T180" s="965">
        <v>6</v>
      </c>
      <c r="U180" s="492" t="s">
        <v>68</v>
      </c>
      <c r="V180" s="972">
        <v>4</v>
      </c>
      <c r="W180" s="492" t="s">
        <v>178</v>
      </c>
      <c r="X180" s="965">
        <v>6</v>
      </c>
      <c r="Y180" s="492" t="s">
        <v>68</v>
      </c>
      <c r="Z180" s="972">
        <v>5</v>
      </c>
      <c r="AA180" s="492" t="s">
        <v>19</v>
      </c>
      <c r="AB180" s="980" t="s">
        <v>127</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112</v>
      </c>
      <c r="T181" s="966">
        <v>6</v>
      </c>
      <c r="U181" s="969" t="s">
        <v>68</v>
      </c>
      <c r="V181" s="973">
        <v>4</v>
      </c>
      <c r="W181" s="969" t="s">
        <v>178</v>
      </c>
      <c r="X181" s="966">
        <v>6</v>
      </c>
      <c r="Y181" s="969" t="s">
        <v>68</v>
      </c>
      <c r="Z181" s="973">
        <v>5</v>
      </c>
      <c r="AA181" s="969" t="s">
        <v>19</v>
      </c>
      <c r="AB181" s="981" t="s">
        <v>127</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88</v>
      </c>
      <c r="O182" s="941"/>
      <c r="P182" s="952" t="str">
        <f>IFERROR(VLOOKUP(K182,'【参考】数式用'!$A$5:$J$27,MATCH(O182,'【参考】数式用'!$B$4:$J$4,0)+1,0),"")</f>
        <v/>
      </c>
      <c r="Q182" s="941"/>
      <c r="R182" s="952" t="str">
        <f>IFERROR(VLOOKUP(K182,'【参考】数式用'!$A$5:$J$27,MATCH(Q182,'【参考】数式用'!$B$4:$J$4,0)+1,0),"")</f>
        <v/>
      </c>
      <c r="S182" s="959" t="s">
        <v>112</v>
      </c>
      <c r="T182" s="964">
        <v>6</v>
      </c>
      <c r="U182" s="574" t="s">
        <v>68</v>
      </c>
      <c r="V182" s="971">
        <v>4</v>
      </c>
      <c r="W182" s="574" t="s">
        <v>178</v>
      </c>
      <c r="X182" s="964">
        <v>6</v>
      </c>
      <c r="Y182" s="574" t="s">
        <v>68</v>
      </c>
      <c r="Z182" s="971">
        <v>5</v>
      </c>
      <c r="AA182" s="574" t="s">
        <v>19</v>
      </c>
      <c r="AB182" s="979" t="s">
        <v>127</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524</v>
      </c>
      <c r="O183" s="942"/>
      <c r="P183" s="953" t="str">
        <f>IFERROR(VLOOKUP(K182,'【参考】数式用'!$A$5:$J$27,MATCH(O183,'【参考】数式用'!$B$4:$J$4,0)+1,0),"")</f>
        <v/>
      </c>
      <c r="Q183" s="942"/>
      <c r="R183" s="953" t="str">
        <f>IFERROR(VLOOKUP(K182,'【参考】数式用'!$A$5:$J$27,MATCH(Q183,'【参考】数式用'!$B$4:$J$4,0)+1,0),"")</f>
        <v/>
      </c>
      <c r="S183" s="487" t="s">
        <v>112</v>
      </c>
      <c r="T183" s="965">
        <v>6</v>
      </c>
      <c r="U183" s="492" t="s">
        <v>68</v>
      </c>
      <c r="V183" s="972">
        <v>4</v>
      </c>
      <c r="W183" s="492" t="s">
        <v>178</v>
      </c>
      <c r="X183" s="965">
        <v>6</v>
      </c>
      <c r="Y183" s="492" t="s">
        <v>68</v>
      </c>
      <c r="Z183" s="972">
        <v>5</v>
      </c>
      <c r="AA183" s="492" t="s">
        <v>19</v>
      </c>
      <c r="AB183" s="980" t="s">
        <v>127</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112</v>
      </c>
      <c r="T184" s="966">
        <v>6</v>
      </c>
      <c r="U184" s="969" t="s">
        <v>68</v>
      </c>
      <c r="V184" s="973">
        <v>4</v>
      </c>
      <c r="W184" s="969" t="s">
        <v>178</v>
      </c>
      <c r="X184" s="966">
        <v>6</v>
      </c>
      <c r="Y184" s="969" t="s">
        <v>68</v>
      </c>
      <c r="Z184" s="973">
        <v>5</v>
      </c>
      <c r="AA184" s="969" t="s">
        <v>19</v>
      </c>
      <c r="AB184" s="981" t="s">
        <v>127</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88</v>
      </c>
      <c r="O185" s="941"/>
      <c r="P185" s="952" t="str">
        <f>IFERROR(VLOOKUP(K185,'【参考】数式用'!$A$5:$J$27,MATCH(O185,'【参考】数式用'!$B$4:$J$4,0)+1,0),"")</f>
        <v/>
      </c>
      <c r="Q185" s="941"/>
      <c r="R185" s="952" t="str">
        <f>IFERROR(VLOOKUP(K185,'【参考】数式用'!$A$5:$J$27,MATCH(Q185,'【参考】数式用'!$B$4:$J$4,0)+1,0),"")</f>
        <v/>
      </c>
      <c r="S185" s="959" t="s">
        <v>112</v>
      </c>
      <c r="T185" s="964">
        <v>6</v>
      </c>
      <c r="U185" s="574" t="s">
        <v>68</v>
      </c>
      <c r="V185" s="971">
        <v>4</v>
      </c>
      <c r="W185" s="574" t="s">
        <v>178</v>
      </c>
      <c r="X185" s="964">
        <v>6</v>
      </c>
      <c r="Y185" s="574" t="s">
        <v>68</v>
      </c>
      <c r="Z185" s="971">
        <v>5</v>
      </c>
      <c r="AA185" s="574" t="s">
        <v>19</v>
      </c>
      <c r="AB185" s="979" t="s">
        <v>127</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524</v>
      </c>
      <c r="O186" s="942"/>
      <c r="P186" s="953" t="str">
        <f>IFERROR(VLOOKUP(K185,'【参考】数式用'!$A$5:$J$27,MATCH(O186,'【参考】数式用'!$B$4:$J$4,0)+1,0),"")</f>
        <v/>
      </c>
      <c r="Q186" s="942"/>
      <c r="R186" s="953" t="str">
        <f>IFERROR(VLOOKUP(K185,'【参考】数式用'!$A$5:$J$27,MATCH(Q186,'【参考】数式用'!$B$4:$J$4,0)+1,0),"")</f>
        <v/>
      </c>
      <c r="S186" s="487" t="s">
        <v>112</v>
      </c>
      <c r="T186" s="965">
        <v>6</v>
      </c>
      <c r="U186" s="492" t="s">
        <v>68</v>
      </c>
      <c r="V186" s="972">
        <v>4</v>
      </c>
      <c r="W186" s="492" t="s">
        <v>178</v>
      </c>
      <c r="X186" s="965">
        <v>6</v>
      </c>
      <c r="Y186" s="492" t="s">
        <v>68</v>
      </c>
      <c r="Z186" s="972">
        <v>5</v>
      </c>
      <c r="AA186" s="492" t="s">
        <v>19</v>
      </c>
      <c r="AB186" s="980" t="s">
        <v>127</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112</v>
      </c>
      <c r="T187" s="966">
        <v>6</v>
      </c>
      <c r="U187" s="969" t="s">
        <v>68</v>
      </c>
      <c r="V187" s="973">
        <v>4</v>
      </c>
      <c r="W187" s="969" t="s">
        <v>178</v>
      </c>
      <c r="X187" s="966">
        <v>6</v>
      </c>
      <c r="Y187" s="969" t="s">
        <v>68</v>
      </c>
      <c r="Z187" s="973">
        <v>5</v>
      </c>
      <c r="AA187" s="969" t="s">
        <v>19</v>
      </c>
      <c r="AB187" s="981" t="s">
        <v>127</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88</v>
      </c>
      <c r="O188" s="941"/>
      <c r="P188" s="952" t="str">
        <f>IFERROR(VLOOKUP(K188,'【参考】数式用'!$A$5:$J$27,MATCH(O188,'【参考】数式用'!$B$4:$J$4,0)+1,0),"")</f>
        <v/>
      </c>
      <c r="Q188" s="941"/>
      <c r="R188" s="952" t="str">
        <f>IFERROR(VLOOKUP(K188,'【参考】数式用'!$A$5:$J$27,MATCH(Q188,'【参考】数式用'!$B$4:$J$4,0)+1,0),"")</f>
        <v/>
      </c>
      <c r="S188" s="959" t="s">
        <v>112</v>
      </c>
      <c r="T188" s="964">
        <v>6</v>
      </c>
      <c r="U188" s="574" t="s">
        <v>68</v>
      </c>
      <c r="V188" s="971">
        <v>4</v>
      </c>
      <c r="W188" s="574" t="s">
        <v>178</v>
      </c>
      <c r="X188" s="964">
        <v>6</v>
      </c>
      <c r="Y188" s="574" t="s">
        <v>68</v>
      </c>
      <c r="Z188" s="971">
        <v>5</v>
      </c>
      <c r="AA188" s="574" t="s">
        <v>19</v>
      </c>
      <c r="AB188" s="979" t="s">
        <v>127</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524</v>
      </c>
      <c r="O189" s="942"/>
      <c r="P189" s="953" t="str">
        <f>IFERROR(VLOOKUP(K188,'【参考】数式用'!$A$5:$J$27,MATCH(O189,'【参考】数式用'!$B$4:$J$4,0)+1,0),"")</f>
        <v/>
      </c>
      <c r="Q189" s="942"/>
      <c r="R189" s="953" t="str">
        <f>IFERROR(VLOOKUP(K188,'【参考】数式用'!$A$5:$J$27,MATCH(Q189,'【参考】数式用'!$B$4:$J$4,0)+1,0),"")</f>
        <v/>
      </c>
      <c r="S189" s="487" t="s">
        <v>112</v>
      </c>
      <c r="T189" s="965">
        <v>6</v>
      </c>
      <c r="U189" s="492" t="s">
        <v>68</v>
      </c>
      <c r="V189" s="972">
        <v>4</v>
      </c>
      <c r="W189" s="492" t="s">
        <v>178</v>
      </c>
      <c r="X189" s="965">
        <v>6</v>
      </c>
      <c r="Y189" s="492" t="s">
        <v>68</v>
      </c>
      <c r="Z189" s="972">
        <v>5</v>
      </c>
      <c r="AA189" s="492" t="s">
        <v>19</v>
      </c>
      <c r="AB189" s="980" t="s">
        <v>127</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112</v>
      </c>
      <c r="T190" s="966">
        <v>6</v>
      </c>
      <c r="U190" s="969" t="s">
        <v>68</v>
      </c>
      <c r="V190" s="973">
        <v>4</v>
      </c>
      <c r="W190" s="969" t="s">
        <v>178</v>
      </c>
      <c r="X190" s="966">
        <v>6</v>
      </c>
      <c r="Y190" s="969" t="s">
        <v>68</v>
      </c>
      <c r="Z190" s="973">
        <v>5</v>
      </c>
      <c r="AA190" s="969" t="s">
        <v>19</v>
      </c>
      <c r="AB190" s="981" t="s">
        <v>127</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88</v>
      </c>
      <c r="O191" s="941"/>
      <c r="P191" s="952" t="str">
        <f>IFERROR(VLOOKUP(K191,'【参考】数式用'!$A$5:$J$27,MATCH(O191,'【参考】数式用'!$B$4:$J$4,0)+1,0),"")</f>
        <v/>
      </c>
      <c r="Q191" s="941"/>
      <c r="R191" s="952" t="str">
        <f>IFERROR(VLOOKUP(K191,'【参考】数式用'!$A$5:$J$27,MATCH(Q191,'【参考】数式用'!$B$4:$J$4,0)+1,0),"")</f>
        <v/>
      </c>
      <c r="S191" s="959" t="s">
        <v>112</v>
      </c>
      <c r="T191" s="964">
        <v>6</v>
      </c>
      <c r="U191" s="574" t="s">
        <v>68</v>
      </c>
      <c r="V191" s="971">
        <v>4</v>
      </c>
      <c r="W191" s="574" t="s">
        <v>178</v>
      </c>
      <c r="X191" s="964">
        <v>6</v>
      </c>
      <c r="Y191" s="574" t="s">
        <v>68</v>
      </c>
      <c r="Z191" s="971">
        <v>5</v>
      </c>
      <c r="AA191" s="574" t="s">
        <v>19</v>
      </c>
      <c r="AB191" s="979" t="s">
        <v>127</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524</v>
      </c>
      <c r="O192" s="942"/>
      <c r="P192" s="953" t="str">
        <f>IFERROR(VLOOKUP(K191,'【参考】数式用'!$A$5:$J$27,MATCH(O192,'【参考】数式用'!$B$4:$J$4,0)+1,0),"")</f>
        <v/>
      </c>
      <c r="Q192" s="942"/>
      <c r="R192" s="953" t="str">
        <f>IFERROR(VLOOKUP(K191,'【参考】数式用'!$A$5:$J$27,MATCH(Q192,'【参考】数式用'!$B$4:$J$4,0)+1,0),"")</f>
        <v/>
      </c>
      <c r="S192" s="487" t="s">
        <v>112</v>
      </c>
      <c r="T192" s="965">
        <v>6</v>
      </c>
      <c r="U192" s="492" t="s">
        <v>68</v>
      </c>
      <c r="V192" s="972">
        <v>4</v>
      </c>
      <c r="W192" s="492" t="s">
        <v>178</v>
      </c>
      <c r="X192" s="965">
        <v>6</v>
      </c>
      <c r="Y192" s="492" t="s">
        <v>68</v>
      </c>
      <c r="Z192" s="972">
        <v>5</v>
      </c>
      <c r="AA192" s="492" t="s">
        <v>19</v>
      </c>
      <c r="AB192" s="980" t="s">
        <v>127</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112</v>
      </c>
      <c r="T193" s="966">
        <v>6</v>
      </c>
      <c r="U193" s="969" t="s">
        <v>68</v>
      </c>
      <c r="V193" s="973">
        <v>4</v>
      </c>
      <c r="W193" s="969" t="s">
        <v>178</v>
      </c>
      <c r="X193" s="966">
        <v>6</v>
      </c>
      <c r="Y193" s="969" t="s">
        <v>68</v>
      </c>
      <c r="Z193" s="973">
        <v>5</v>
      </c>
      <c r="AA193" s="969" t="s">
        <v>19</v>
      </c>
      <c r="AB193" s="981" t="s">
        <v>127</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88</v>
      </c>
      <c r="O194" s="941"/>
      <c r="P194" s="952" t="str">
        <f>IFERROR(VLOOKUP(K194,'【参考】数式用'!$A$5:$J$27,MATCH(O194,'【参考】数式用'!$B$4:$J$4,0)+1,0),"")</f>
        <v/>
      </c>
      <c r="Q194" s="941"/>
      <c r="R194" s="952" t="str">
        <f>IFERROR(VLOOKUP(K194,'【参考】数式用'!$A$5:$J$27,MATCH(Q194,'【参考】数式用'!$B$4:$J$4,0)+1,0),"")</f>
        <v/>
      </c>
      <c r="S194" s="959" t="s">
        <v>112</v>
      </c>
      <c r="T194" s="964">
        <v>6</v>
      </c>
      <c r="U194" s="574" t="s">
        <v>68</v>
      </c>
      <c r="V194" s="971">
        <v>4</v>
      </c>
      <c r="W194" s="574" t="s">
        <v>178</v>
      </c>
      <c r="X194" s="964">
        <v>6</v>
      </c>
      <c r="Y194" s="574" t="s">
        <v>68</v>
      </c>
      <c r="Z194" s="971">
        <v>5</v>
      </c>
      <c r="AA194" s="574" t="s">
        <v>19</v>
      </c>
      <c r="AB194" s="979" t="s">
        <v>127</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524</v>
      </c>
      <c r="O195" s="942"/>
      <c r="P195" s="953" t="str">
        <f>IFERROR(VLOOKUP(K194,'【参考】数式用'!$A$5:$J$27,MATCH(O195,'【参考】数式用'!$B$4:$J$4,0)+1,0),"")</f>
        <v/>
      </c>
      <c r="Q195" s="942"/>
      <c r="R195" s="953" t="str">
        <f>IFERROR(VLOOKUP(K194,'【参考】数式用'!$A$5:$J$27,MATCH(Q195,'【参考】数式用'!$B$4:$J$4,0)+1,0),"")</f>
        <v/>
      </c>
      <c r="S195" s="487" t="s">
        <v>112</v>
      </c>
      <c r="T195" s="965">
        <v>6</v>
      </c>
      <c r="U195" s="492" t="s">
        <v>68</v>
      </c>
      <c r="V195" s="972">
        <v>4</v>
      </c>
      <c r="W195" s="492" t="s">
        <v>178</v>
      </c>
      <c r="X195" s="965">
        <v>6</v>
      </c>
      <c r="Y195" s="492" t="s">
        <v>68</v>
      </c>
      <c r="Z195" s="972">
        <v>5</v>
      </c>
      <c r="AA195" s="492" t="s">
        <v>19</v>
      </c>
      <c r="AB195" s="980" t="s">
        <v>127</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112</v>
      </c>
      <c r="T196" s="966">
        <v>6</v>
      </c>
      <c r="U196" s="969" t="s">
        <v>68</v>
      </c>
      <c r="V196" s="973">
        <v>4</v>
      </c>
      <c r="W196" s="969" t="s">
        <v>178</v>
      </c>
      <c r="X196" s="966">
        <v>6</v>
      </c>
      <c r="Y196" s="969" t="s">
        <v>68</v>
      </c>
      <c r="Z196" s="973">
        <v>5</v>
      </c>
      <c r="AA196" s="969" t="s">
        <v>19</v>
      </c>
      <c r="AB196" s="981" t="s">
        <v>127</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88</v>
      </c>
      <c r="O197" s="941"/>
      <c r="P197" s="952" t="str">
        <f>IFERROR(VLOOKUP(K197,'【参考】数式用'!$A$5:$J$27,MATCH(O197,'【参考】数式用'!$B$4:$J$4,0)+1,0),"")</f>
        <v/>
      </c>
      <c r="Q197" s="941"/>
      <c r="R197" s="952" t="str">
        <f>IFERROR(VLOOKUP(K197,'【参考】数式用'!$A$5:$J$27,MATCH(Q197,'【参考】数式用'!$B$4:$J$4,0)+1,0),"")</f>
        <v/>
      </c>
      <c r="S197" s="959" t="s">
        <v>112</v>
      </c>
      <c r="T197" s="964">
        <v>6</v>
      </c>
      <c r="U197" s="574" t="s">
        <v>68</v>
      </c>
      <c r="V197" s="971">
        <v>4</v>
      </c>
      <c r="W197" s="574" t="s">
        <v>178</v>
      </c>
      <c r="X197" s="964">
        <v>6</v>
      </c>
      <c r="Y197" s="574" t="s">
        <v>68</v>
      </c>
      <c r="Z197" s="971">
        <v>5</v>
      </c>
      <c r="AA197" s="574" t="s">
        <v>19</v>
      </c>
      <c r="AB197" s="979" t="s">
        <v>127</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524</v>
      </c>
      <c r="O198" s="942"/>
      <c r="P198" s="953" t="str">
        <f>IFERROR(VLOOKUP(K197,'【参考】数式用'!$A$5:$J$27,MATCH(O198,'【参考】数式用'!$B$4:$J$4,0)+1,0),"")</f>
        <v/>
      </c>
      <c r="Q198" s="942"/>
      <c r="R198" s="953" t="str">
        <f>IFERROR(VLOOKUP(K197,'【参考】数式用'!$A$5:$J$27,MATCH(Q198,'【参考】数式用'!$B$4:$J$4,0)+1,0),"")</f>
        <v/>
      </c>
      <c r="S198" s="487" t="s">
        <v>112</v>
      </c>
      <c r="T198" s="965">
        <v>6</v>
      </c>
      <c r="U198" s="492" t="s">
        <v>68</v>
      </c>
      <c r="V198" s="972">
        <v>4</v>
      </c>
      <c r="W198" s="492" t="s">
        <v>178</v>
      </c>
      <c r="X198" s="965">
        <v>6</v>
      </c>
      <c r="Y198" s="492" t="s">
        <v>68</v>
      </c>
      <c r="Z198" s="972">
        <v>5</v>
      </c>
      <c r="AA198" s="492" t="s">
        <v>19</v>
      </c>
      <c r="AB198" s="980" t="s">
        <v>127</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112</v>
      </c>
      <c r="T199" s="966">
        <v>6</v>
      </c>
      <c r="U199" s="969" t="s">
        <v>68</v>
      </c>
      <c r="V199" s="973">
        <v>4</v>
      </c>
      <c r="W199" s="969" t="s">
        <v>178</v>
      </c>
      <c r="X199" s="966">
        <v>6</v>
      </c>
      <c r="Y199" s="969" t="s">
        <v>68</v>
      </c>
      <c r="Z199" s="973">
        <v>5</v>
      </c>
      <c r="AA199" s="969" t="s">
        <v>19</v>
      </c>
      <c r="AB199" s="981" t="s">
        <v>127</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88</v>
      </c>
      <c r="O200" s="941"/>
      <c r="P200" s="952" t="str">
        <f>IFERROR(VLOOKUP(K200,'【参考】数式用'!$A$5:$J$27,MATCH(O200,'【参考】数式用'!$B$4:$J$4,0)+1,0),"")</f>
        <v/>
      </c>
      <c r="Q200" s="941"/>
      <c r="R200" s="952" t="str">
        <f>IFERROR(VLOOKUP(K200,'【参考】数式用'!$A$5:$J$27,MATCH(Q200,'【参考】数式用'!$B$4:$J$4,0)+1,0),"")</f>
        <v/>
      </c>
      <c r="S200" s="959" t="s">
        <v>112</v>
      </c>
      <c r="T200" s="964">
        <v>6</v>
      </c>
      <c r="U200" s="574" t="s">
        <v>68</v>
      </c>
      <c r="V200" s="971">
        <v>4</v>
      </c>
      <c r="W200" s="574" t="s">
        <v>178</v>
      </c>
      <c r="X200" s="964">
        <v>6</v>
      </c>
      <c r="Y200" s="574" t="s">
        <v>68</v>
      </c>
      <c r="Z200" s="971">
        <v>5</v>
      </c>
      <c r="AA200" s="574" t="s">
        <v>19</v>
      </c>
      <c r="AB200" s="979" t="s">
        <v>127</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524</v>
      </c>
      <c r="O201" s="942"/>
      <c r="P201" s="953" t="str">
        <f>IFERROR(VLOOKUP(K200,'【参考】数式用'!$A$5:$J$27,MATCH(O201,'【参考】数式用'!$B$4:$J$4,0)+1,0),"")</f>
        <v/>
      </c>
      <c r="Q201" s="942"/>
      <c r="R201" s="953" t="str">
        <f>IFERROR(VLOOKUP(K200,'【参考】数式用'!$A$5:$J$27,MATCH(Q201,'【参考】数式用'!$B$4:$J$4,0)+1,0),"")</f>
        <v/>
      </c>
      <c r="S201" s="487" t="s">
        <v>112</v>
      </c>
      <c r="T201" s="965">
        <v>6</v>
      </c>
      <c r="U201" s="492" t="s">
        <v>68</v>
      </c>
      <c r="V201" s="972">
        <v>4</v>
      </c>
      <c r="W201" s="492" t="s">
        <v>178</v>
      </c>
      <c r="X201" s="965">
        <v>6</v>
      </c>
      <c r="Y201" s="492" t="s">
        <v>68</v>
      </c>
      <c r="Z201" s="972">
        <v>5</v>
      </c>
      <c r="AA201" s="492" t="s">
        <v>19</v>
      </c>
      <c r="AB201" s="980" t="s">
        <v>127</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112</v>
      </c>
      <c r="T202" s="966">
        <v>6</v>
      </c>
      <c r="U202" s="969" t="s">
        <v>68</v>
      </c>
      <c r="V202" s="973">
        <v>4</v>
      </c>
      <c r="W202" s="969" t="s">
        <v>178</v>
      </c>
      <c r="X202" s="966">
        <v>6</v>
      </c>
      <c r="Y202" s="969" t="s">
        <v>68</v>
      </c>
      <c r="Z202" s="973">
        <v>5</v>
      </c>
      <c r="AA202" s="969" t="s">
        <v>19</v>
      </c>
      <c r="AB202" s="981" t="s">
        <v>127</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88</v>
      </c>
      <c r="O203" s="941"/>
      <c r="P203" s="952" t="str">
        <f>IFERROR(VLOOKUP(K203,'【参考】数式用'!$A$5:$J$27,MATCH(O203,'【参考】数式用'!$B$4:$J$4,0)+1,0),"")</f>
        <v/>
      </c>
      <c r="Q203" s="941"/>
      <c r="R203" s="952" t="str">
        <f>IFERROR(VLOOKUP(K203,'【参考】数式用'!$A$5:$J$27,MATCH(Q203,'【参考】数式用'!$B$4:$J$4,0)+1,0),"")</f>
        <v/>
      </c>
      <c r="S203" s="959" t="s">
        <v>112</v>
      </c>
      <c r="T203" s="964">
        <v>6</v>
      </c>
      <c r="U203" s="574" t="s">
        <v>68</v>
      </c>
      <c r="V203" s="971">
        <v>4</v>
      </c>
      <c r="W203" s="574" t="s">
        <v>178</v>
      </c>
      <c r="X203" s="964">
        <v>6</v>
      </c>
      <c r="Y203" s="574" t="s">
        <v>68</v>
      </c>
      <c r="Z203" s="971">
        <v>5</v>
      </c>
      <c r="AA203" s="574" t="s">
        <v>19</v>
      </c>
      <c r="AB203" s="979" t="s">
        <v>127</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524</v>
      </c>
      <c r="O204" s="942"/>
      <c r="P204" s="953" t="str">
        <f>IFERROR(VLOOKUP(K203,'【参考】数式用'!$A$5:$J$27,MATCH(O204,'【参考】数式用'!$B$4:$J$4,0)+1,0),"")</f>
        <v/>
      </c>
      <c r="Q204" s="942"/>
      <c r="R204" s="953" t="str">
        <f>IFERROR(VLOOKUP(K203,'【参考】数式用'!$A$5:$J$27,MATCH(Q204,'【参考】数式用'!$B$4:$J$4,0)+1,0),"")</f>
        <v/>
      </c>
      <c r="S204" s="487" t="s">
        <v>112</v>
      </c>
      <c r="T204" s="965">
        <v>6</v>
      </c>
      <c r="U204" s="492" t="s">
        <v>68</v>
      </c>
      <c r="V204" s="972">
        <v>4</v>
      </c>
      <c r="W204" s="492" t="s">
        <v>178</v>
      </c>
      <c r="X204" s="965">
        <v>6</v>
      </c>
      <c r="Y204" s="492" t="s">
        <v>68</v>
      </c>
      <c r="Z204" s="972">
        <v>5</v>
      </c>
      <c r="AA204" s="492" t="s">
        <v>19</v>
      </c>
      <c r="AB204" s="980" t="s">
        <v>127</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112</v>
      </c>
      <c r="T205" s="966">
        <v>6</v>
      </c>
      <c r="U205" s="969" t="s">
        <v>68</v>
      </c>
      <c r="V205" s="973">
        <v>4</v>
      </c>
      <c r="W205" s="969" t="s">
        <v>178</v>
      </c>
      <c r="X205" s="966">
        <v>6</v>
      </c>
      <c r="Y205" s="969" t="s">
        <v>68</v>
      </c>
      <c r="Z205" s="973">
        <v>5</v>
      </c>
      <c r="AA205" s="969" t="s">
        <v>19</v>
      </c>
      <c r="AB205" s="981" t="s">
        <v>127</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88</v>
      </c>
      <c r="O206" s="941"/>
      <c r="P206" s="952" t="str">
        <f>IFERROR(VLOOKUP(K206,'【参考】数式用'!$A$5:$J$27,MATCH(O206,'【参考】数式用'!$B$4:$J$4,0)+1,0),"")</f>
        <v/>
      </c>
      <c r="Q206" s="941"/>
      <c r="R206" s="952" t="str">
        <f>IFERROR(VLOOKUP(K206,'【参考】数式用'!$A$5:$J$27,MATCH(Q206,'【参考】数式用'!$B$4:$J$4,0)+1,0),"")</f>
        <v/>
      </c>
      <c r="S206" s="959" t="s">
        <v>112</v>
      </c>
      <c r="T206" s="964">
        <v>6</v>
      </c>
      <c r="U206" s="574" t="s">
        <v>68</v>
      </c>
      <c r="V206" s="971">
        <v>4</v>
      </c>
      <c r="W206" s="574" t="s">
        <v>178</v>
      </c>
      <c r="X206" s="964">
        <v>6</v>
      </c>
      <c r="Y206" s="574" t="s">
        <v>68</v>
      </c>
      <c r="Z206" s="971">
        <v>5</v>
      </c>
      <c r="AA206" s="574" t="s">
        <v>19</v>
      </c>
      <c r="AB206" s="979" t="s">
        <v>127</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524</v>
      </c>
      <c r="O207" s="942"/>
      <c r="P207" s="953" t="str">
        <f>IFERROR(VLOOKUP(K206,'【参考】数式用'!$A$5:$J$27,MATCH(O207,'【参考】数式用'!$B$4:$J$4,0)+1,0),"")</f>
        <v/>
      </c>
      <c r="Q207" s="942"/>
      <c r="R207" s="953" t="str">
        <f>IFERROR(VLOOKUP(K206,'【参考】数式用'!$A$5:$J$27,MATCH(Q207,'【参考】数式用'!$B$4:$J$4,0)+1,0),"")</f>
        <v/>
      </c>
      <c r="S207" s="487" t="s">
        <v>112</v>
      </c>
      <c r="T207" s="965">
        <v>6</v>
      </c>
      <c r="U207" s="492" t="s">
        <v>68</v>
      </c>
      <c r="V207" s="972">
        <v>4</v>
      </c>
      <c r="W207" s="492" t="s">
        <v>178</v>
      </c>
      <c r="X207" s="965">
        <v>6</v>
      </c>
      <c r="Y207" s="492" t="s">
        <v>68</v>
      </c>
      <c r="Z207" s="972">
        <v>5</v>
      </c>
      <c r="AA207" s="492" t="s">
        <v>19</v>
      </c>
      <c r="AB207" s="980" t="s">
        <v>127</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112</v>
      </c>
      <c r="T208" s="966">
        <v>6</v>
      </c>
      <c r="U208" s="969" t="s">
        <v>68</v>
      </c>
      <c r="V208" s="973">
        <v>4</v>
      </c>
      <c r="W208" s="969" t="s">
        <v>178</v>
      </c>
      <c r="X208" s="966">
        <v>6</v>
      </c>
      <c r="Y208" s="969" t="s">
        <v>68</v>
      </c>
      <c r="Z208" s="973">
        <v>5</v>
      </c>
      <c r="AA208" s="969" t="s">
        <v>19</v>
      </c>
      <c r="AB208" s="981" t="s">
        <v>127</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88</v>
      </c>
      <c r="O209" s="941"/>
      <c r="P209" s="952" t="str">
        <f>IFERROR(VLOOKUP(K209,'【参考】数式用'!$A$5:$J$27,MATCH(O209,'【参考】数式用'!$B$4:$J$4,0)+1,0),"")</f>
        <v/>
      </c>
      <c r="Q209" s="941"/>
      <c r="R209" s="952" t="str">
        <f>IFERROR(VLOOKUP(K209,'【参考】数式用'!$A$5:$J$27,MATCH(Q209,'【参考】数式用'!$B$4:$J$4,0)+1,0),"")</f>
        <v/>
      </c>
      <c r="S209" s="959" t="s">
        <v>112</v>
      </c>
      <c r="T209" s="964">
        <v>6</v>
      </c>
      <c r="U209" s="574" t="s">
        <v>68</v>
      </c>
      <c r="V209" s="971">
        <v>4</v>
      </c>
      <c r="W209" s="574" t="s">
        <v>178</v>
      </c>
      <c r="X209" s="964">
        <v>6</v>
      </c>
      <c r="Y209" s="574" t="s">
        <v>68</v>
      </c>
      <c r="Z209" s="971">
        <v>5</v>
      </c>
      <c r="AA209" s="574" t="s">
        <v>19</v>
      </c>
      <c r="AB209" s="979" t="s">
        <v>127</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524</v>
      </c>
      <c r="O210" s="942"/>
      <c r="P210" s="953" t="str">
        <f>IFERROR(VLOOKUP(K209,'【参考】数式用'!$A$5:$J$27,MATCH(O210,'【参考】数式用'!$B$4:$J$4,0)+1,0),"")</f>
        <v/>
      </c>
      <c r="Q210" s="942"/>
      <c r="R210" s="953" t="str">
        <f>IFERROR(VLOOKUP(K209,'【参考】数式用'!$A$5:$J$27,MATCH(Q210,'【参考】数式用'!$B$4:$J$4,0)+1,0),"")</f>
        <v/>
      </c>
      <c r="S210" s="487" t="s">
        <v>112</v>
      </c>
      <c r="T210" s="965">
        <v>6</v>
      </c>
      <c r="U210" s="492" t="s">
        <v>68</v>
      </c>
      <c r="V210" s="972">
        <v>4</v>
      </c>
      <c r="W210" s="492" t="s">
        <v>178</v>
      </c>
      <c r="X210" s="965">
        <v>6</v>
      </c>
      <c r="Y210" s="492" t="s">
        <v>68</v>
      </c>
      <c r="Z210" s="972">
        <v>5</v>
      </c>
      <c r="AA210" s="492" t="s">
        <v>19</v>
      </c>
      <c r="AB210" s="980" t="s">
        <v>127</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112</v>
      </c>
      <c r="T211" s="966">
        <v>6</v>
      </c>
      <c r="U211" s="969" t="s">
        <v>68</v>
      </c>
      <c r="V211" s="973">
        <v>4</v>
      </c>
      <c r="W211" s="969" t="s">
        <v>178</v>
      </c>
      <c r="X211" s="966">
        <v>6</v>
      </c>
      <c r="Y211" s="969" t="s">
        <v>68</v>
      </c>
      <c r="Z211" s="973">
        <v>5</v>
      </c>
      <c r="AA211" s="969" t="s">
        <v>19</v>
      </c>
      <c r="AB211" s="981" t="s">
        <v>127</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88</v>
      </c>
      <c r="O212" s="941"/>
      <c r="P212" s="952" t="str">
        <f>IFERROR(VLOOKUP(K212,'【参考】数式用'!$A$5:$J$27,MATCH(O212,'【参考】数式用'!$B$4:$J$4,0)+1,0),"")</f>
        <v/>
      </c>
      <c r="Q212" s="941"/>
      <c r="R212" s="952" t="str">
        <f>IFERROR(VLOOKUP(K212,'【参考】数式用'!$A$5:$J$27,MATCH(Q212,'【参考】数式用'!$B$4:$J$4,0)+1,0),"")</f>
        <v/>
      </c>
      <c r="S212" s="959" t="s">
        <v>112</v>
      </c>
      <c r="T212" s="964">
        <v>6</v>
      </c>
      <c r="U212" s="574" t="s">
        <v>68</v>
      </c>
      <c r="V212" s="971">
        <v>4</v>
      </c>
      <c r="W212" s="574" t="s">
        <v>178</v>
      </c>
      <c r="X212" s="964">
        <v>6</v>
      </c>
      <c r="Y212" s="574" t="s">
        <v>68</v>
      </c>
      <c r="Z212" s="971">
        <v>5</v>
      </c>
      <c r="AA212" s="574" t="s">
        <v>19</v>
      </c>
      <c r="AB212" s="979" t="s">
        <v>127</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524</v>
      </c>
      <c r="O213" s="942"/>
      <c r="P213" s="953" t="str">
        <f>IFERROR(VLOOKUP(K212,'【参考】数式用'!$A$5:$J$27,MATCH(O213,'【参考】数式用'!$B$4:$J$4,0)+1,0),"")</f>
        <v/>
      </c>
      <c r="Q213" s="942"/>
      <c r="R213" s="953" t="str">
        <f>IFERROR(VLOOKUP(K212,'【参考】数式用'!$A$5:$J$27,MATCH(Q213,'【参考】数式用'!$B$4:$J$4,0)+1,0),"")</f>
        <v/>
      </c>
      <c r="S213" s="487" t="s">
        <v>112</v>
      </c>
      <c r="T213" s="965">
        <v>6</v>
      </c>
      <c r="U213" s="492" t="s">
        <v>68</v>
      </c>
      <c r="V213" s="972">
        <v>4</v>
      </c>
      <c r="W213" s="492" t="s">
        <v>178</v>
      </c>
      <c r="X213" s="965">
        <v>6</v>
      </c>
      <c r="Y213" s="492" t="s">
        <v>68</v>
      </c>
      <c r="Z213" s="972">
        <v>5</v>
      </c>
      <c r="AA213" s="492" t="s">
        <v>19</v>
      </c>
      <c r="AB213" s="980" t="s">
        <v>127</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112</v>
      </c>
      <c r="T214" s="966">
        <v>6</v>
      </c>
      <c r="U214" s="969" t="s">
        <v>68</v>
      </c>
      <c r="V214" s="973">
        <v>4</v>
      </c>
      <c r="W214" s="969" t="s">
        <v>178</v>
      </c>
      <c r="X214" s="966">
        <v>6</v>
      </c>
      <c r="Y214" s="969" t="s">
        <v>68</v>
      </c>
      <c r="Z214" s="973">
        <v>5</v>
      </c>
      <c r="AA214" s="969" t="s">
        <v>19</v>
      </c>
      <c r="AB214" s="981" t="s">
        <v>127</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88</v>
      </c>
      <c r="O215" s="941"/>
      <c r="P215" s="952" t="str">
        <f>IFERROR(VLOOKUP(K215,'【参考】数式用'!$A$5:$J$27,MATCH(O215,'【参考】数式用'!$B$4:$J$4,0)+1,0),"")</f>
        <v/>
      </c>
      <c r="Q215" s="941"/>
      <c r="R215" s="952" t="str">
        <f>IFERROR(VLOOKUP(K215,'【参考】数式用'!$A$5:$J$27,MATCH(Q215,'【参考】数式用'!$B$4:$J$4,0)+1,0),"")</f>
        <v/>
      </c>
      <c r="S215" s="959" t="s">
        <v>112</v>
      </c>
      <c r="T215" s="964">
        <v>6</v>
      </c>
      <c r="U215" s="574" t="s">
        <v>68</v>
      </c>
      <c r="V215" s="971">
        <v>4</v>
      </c>
      <c r="W215" s="574" t="s">
        <v>178</v>
      </c>
      <c r="X215" s="964">
        <v>6</v>
      </c>
      <c r="Y215" s="574" t="s">
        <v>68</v>
      </c>
      <c r="Z215" s="971">
        <v>5</v>
      </c>
      <c r="AA215" s="574" t="s">
        <v>19</v>
      </c>
      <c r="AB215" s="979" t="s">
        <v>127</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524</v>
      </c>
      <c r="O216" s="942"/>
      <c r="P216" s="953" t="str">
        <f>IFERROR(VLOOKUP(K215,'【参考】数式用'!$A$5:$J$27,MATCH(O216,'【参考】数式用'!$B$4:$J$4,0)+1,0),"")</f>
        <v/>
      </c>
      <c r="Q216" s="942"/>
      <c r="R216" s="953" t="str">
        <f>IFERROR(VLOOKUP(K215,'【参考】数式用'!$A$5:$J$27,MATCH(Q216,'【参考】数式用'!$B$4:$J$4,0)+1,0),"")</f>
        <v/>
      </c>
      <c r="S216" s="487" t="s">
        <v>112</v>
      </c>
      <c r="T216" s="965">
        <v>6</v>
      </c>
      <c r="U216" s="492" t="s">
        <v>68</v>
      </c>
      <c r="V216" s="972">
        <v>4</v>
      </c>
      <c r="W216" s="492" t="s">
        <v>178</v>
      </c>
      <c r="X216" s="965">
        <v>6</v>
      </c>
      <c r="Y216" s="492" t="s">
        <v>68</v>
      </c>
      <c r="Z216" s="972">
        <v>5</v>
      </c>
      <c r="AA216" s="492" t="s">
        <v>19</v>
      </c>
      <c r="AB216" s="980" t="s">
        <v>127</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112</v>
      </c>
      <c r="T217" s="966">
        <v>6</v>
      </c>
      <c r="U217" s="969" t="s">
        <v>68</v>
      </c>
      <c r="V217" s="973">
        <v>4</v>
      </c>
      <c r="W217" s="969" t="s">
        <v>178</v>
      </c>
      <c r="X217" s="966">
        <v>6</v>
      </c>
      <c r="Y217" s="969" t="s">
        <v>68</v>
      </c>
      <c r="Z217" s="973">
        <v>5</v>
      </c>
      <c r="AA217" s="969" t="s">
        <v>19</v>
      </c>
      <c r="AB217" s="981" t="s">
        <v>127</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88</v>
      </c>
      <c r="O218" s="941"/>
      <c r="P218" s="952" t="str">
        <f>IFERROR(VLOOKUP(K218,'【参考】数式用'!$A$5:$J$27,MATCH(O218,'【参考】数式用'!$B$4:$J$4,0)+1,0),"")</f>
        <v/>
      </c>
      <c r="Q218" s="941"/>
      <c r="R218" s="952" t="str">
        <f>IFERROR(VLOOKUP(K218,'【参考】数式用'!$A$5:$J$27,MATCH(Q218,'【参考】数式用'!$B$4:$J$4,0)+1,0),"")</f>
        <v/>
      </c>
      <c r="S218" s="959" t="s">
        <v>112</v>
      </c>
      <c r="T218" s="964">
        <v>6</v>
      </c>
      <c r="U218" s="574" t="s">
        <v>68</v>
      </c>
      <c r="V218" s="971">
        <v>4</v>
      </c>
      <c r="W218" s="574" t="s">
        <v>178</v>
      </c>
      <c r="X218" s="964">
        <v>6</v>
      </c>
      <c r="Y218" s="574" t="s">
        <v>68</v>
      </c>
      <c r="Z218" s="971">
        <v>5</v>
      </c>
      <c r="AA218" s="574" t="s">
        <v>19</v>
      </c>
      <c r="AB218" s="979" t="s">
        <v>127</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524</v>
      </c>
      <c r="O219" s="942"/>
      <c r="P219" s="953" t="str">
        <f>IFERROR(VLOOKUP(K218,'【参考】数式用'!$A$5:$J$27,MATCH(O219,'【参考】数式用'!$B$4:$J$4,0)+1,0),"")</f>
        <v/>
      </c>
      <c r="Q219" s="942"/>
      <c r="R219" s="953" t="str">
        <f>IFERROR(VLOOKUP(K218,'【参考】数式用'!$A$5:$J$27,MATCH(Q219,'【参考】数式用'!$B$4:$J$4,0)+1,0),"")</f>
        <v/>
      </c>
      <c r="S219" s="487" t="s">
        <v>112</v>
      </c>
      <c r="T219" s="965">
        <v>6</v>
      </c>
      <c r="U219" s="492" t="s">
        <v>68</v>
      </c>
      <c r="V219" s="972">
        <v>4</v>
      </c>
      <c r="W219" s="492" t="s">
        <v>178</v>
      </c>
      <c r="X219" s="965">
        <v>6</v>
      </c>
      <c r="Y219" s="492" t="s">
        <v>68</v>
      </c>
      <c r="Z219" s="972">
        <v>5</v>
      </c>
      <c r="AA219" s="492" t="s">
        <v>19</v>
      </c>
      <c r="AB219" s="980" t="s">
        <v>127</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112</v>
      </c>
      <c r="T220" s="966">
        <v>6</v>
      </c>
      <c r="U220" s="969" t="s">
        <v>68</v>
      </c>
      <c r="V220" s="973">
        <v>4</v>
      </c>
      <c r="W220" s="969" t="s">
        <v>178</v>
      </c>
      <c r="X220" s="966">
        <v>6</v>
      </c>
      <c r="Y220" s="969" t="s">
        <v>68</v>
      </c>
      <c r="Z220" s="973">
        <v>5</v>
      </c>
      <c r="AA220" s="969" t="s">
        <v>19</v>
      </c>
      <c r="AB220" s="981" t="s">
        <v>127</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88</v>
      </c>
      <c r="O221" s="941"/>
      <c r="P221" s="952" t="str">
        <f>IFERROR(VLOOKUP(K221,'【参考】数式用'!$A$5:$J$27,MATCH(O221,'【参考】数式用'!$B$4:$J$4,0)+1,0),"")</f>
        <v/>
      </c>
      <c r="Q221" s="941"/>
      <c r="R221" s="952" t="str">
        <f>IFERROR(VLOOKUP(K221,'【参考】数式用'!$A$5:$J$27,MATCH(Q221,'【参考】数式用'!$B$4:$J$4,0)+1,0),"")</f>
        <v/>
      </c>
      <c r="S221" s="959" t="s">
        <v>112</v>
      </c>
      <c r="T221" s="964">
        <v>6</v>
      </c>
      <c r="U221" s="574" t="s">
        <v>68</v>
      </c>
      <c r="V221" s="971">
        <v>4</v>
      </c>
      <c r="W221" s="574" t="s">
        <v>178</v>
      </c>
      <c r="X221" s="964">
        <v>6</v>
      </c>
      <c r="Y221" s="574" t="s">
        <v>68</v>
      </c>
      <c r="Z221" s="971">
        <v>5</v>
      </c>
      <c r="AA221" s="574" t="s">
        <v>19</v>
      </c>
      <c r="AB221" s="979" t="s">
        <v>127</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524</v>
      </c>
      <c r="O222" s="942"/>
      <c r="P222" s="953" t="str">
        <f>IFERROR(VLOOKUP(K221,'【参考】数式用'!$A$5:$J$27,MATCH(O222,'【参考】数式用'!$B$4:$J$4,0)+1,0),"")</f>
        <v/>
      </c>
      <c r="Q222" s="942"/>
      <c r="R222" s="953" t="str">
        <f>IFERROR(VLOOKUP(K221,'【参考】数式用'!$A$5:$J$27,MATCH(Q222,'【参考】数式用'!$B$4:$J$4,0)+1,0),"")</f>
        <v/>
      </c>
      <c r="S222" s="487" t="s">
        <v>112</v>
      </c>
      <c r="T222" s="965">
        <v>6</v>
      </c>
      <c r="U222" s="492" t="s">
        <v>68</v>
      </c>
      <c r="V222" s="972">
        <v>4</v>
      </c>
      <c r="W222" s="492" t="s">
        <v>178</v>
      </c>
      <c r="X222" s="965">
        <v>6</v>
      </c>
      <c r="Y222" s="492" t="s">
        <v>68</v>
      </c>
      <c r="Z222" s="972">
        <v>5</v>
      </c>
      <c r="AA222" s="492" t="s">
        <v>19</v>
      </c>
      <c r="AB222" s="980" t="s">
        <v>127</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112</v>
      </c>
      <c r="T223" s="966">
        <v>6</v>
      </c>
      <c r="U223" s="969" t="s">
        <v>68</v>
      </c>
      <c r="V223" s="973">
        <v>4</v>
      </c>
      <c r="W223" s="969" t="s">
        <v>178</v>
      </c>
      <c r="X223" s="966">
        <v>6</v>
      </c>
      <c r="Y223" s="969" t="s">
        <v>68</v>
      </c>
      <c r="Z223" s="973">
        <v>5</v>
      </c>
      <c r="AA223" s="969" t="s">
        <v>19</v>
      </c>
      <c r="AB223" s="981" t="s">
        <v>127</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88</v>
      </c>
      <c r="O224" s="941"/>
      <c r="P224" s="952" t="str">
        <f>IFERROR(VLOOKUP(K224,'【参考】数式用'!$A$5:$J$27,MATCH(O224,'【参考】数式用'!$B$4:$J$4,0)+1,0),"")</f>
        <v/>
      </c>
      <c r="Q224" s="941"/>
      <c r="R224" s="952" t="str">
        <f>IFERROR(VLOOKUP(K224,'【参考】数式用'!$A$5:$J$27,MATCH(Q224,'【参考】数式用'!$B$4:$J$4,0)+1,0),"")</f>
        <v/>
      </c>
      <c r="S224" s="959" t="s">
        <v>112</v>
      </c>
      <c r="T224" s="964">
        <v>6</v>
      </c>
      <c r="U224" s="574" t="s">
        <v>68</v>
      </c>
      <c r="V224" s="971">
        <v>4</v>
      </c>
      <c r="W224" s="574" t="s">
        <v>178</v>
      </c>
      <c r="X224" s="964">
        <v>6</v>
      </c>
      <c r="Y224" s="574" t="s">
        <v>68</v>
      </c>
      <c r="Z224" s="971">
        <v>5</v>
      </c>
      <c r="AA224" s="574" t="s">
        <v>19</v>
      </c>
      <c r="AB224" s="979" t="s">
        <v>127</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524</v>
      </c>
      <c r="O225" s="942"/>
      <c r="P225" s="953" t="str">
        <f>IFERROR(VLOOKUP(K224,'【参考】数式用'!$A$5:$J$27,MATCH(O225,'【参考】数式用'!$B$4:$J$4,0)+1,0),"")</f>
        <v/>
      </c>
      <c r="Q225" s="942"/>
      <c r="R225" s="953" t="str">
        <f>IFERROR(VLOOKUP(K224,'【参考】数式用'!$A$5:$J$27,MATCH(Q225,'【参考】数式用'!$B$4:$J$4,0)+1,0),"")</f>
        <v/>
      </c>
      <c r="S225" s="487" t="s">
        <v>112</v>
      </c>
      <c r="T225" s="965">
        <v>6</v>
      </c>
      <c r="U225" s="492" t="s">
        <v>68</v>
      </c>
      <c r="V225" s="972">
        <v>4</v>
      </c>
      <c r="W225" s="492" t="s">
        <v>178</v>
      </c>
      <c r="X225" s="965">
        <v>6</v>
      </c>
      <c r="Y225" s="492" t="s">
        <v>68</v>
      </c>
      <c r="Z225" s="972">
        <v>5</v>
      </c>
      <c r="AA225" s="492" t="s">
        <v>19</v>
      </c>
      <c r="AB225" s="980" t="s">
        <v>127</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112</v>
      </c>
      <c r="T226" s="966">
        <v>6</v>
      </c>
      <c r="U226" s="969" t="s">
        <v>68</v>
      </c>
      <c r="V226" s="973">
        <v>4</v>
      </c>
      <c r="W226" s="969" t="s">
        <v>178</v>
      </c>
      <c r="X226" s="966">
        <v>6</v>
      </c>
      <c r="Y226" s="969" t="s">
        <v>68</v>
      </c>
      <c r="Z226" s="973">
        <v>5</v>
      </c>
      <c r="AA226" s="969" t="s">
        <v>19</v>
      </c>
      <c r="AB226" s="981" t="s">
        <v>127</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88</v>
      </c>
      <c r="O227" s="941"/>
      <c r="P227" s="952" t="str">
        <f>IFERROR(VLOOKUP(K227,'【参考】数式用'!$A$5:$J$27,MATCH(O227,'【参考】数式用'!$B$4:$J$4,0)+1,0),"")</f>
        <v/>
      </c>
      <c r="Q227" s="941"/>
      <c r="R227" s="952" t="str">
        <f>IFERROR(VLOOKUP(K227,'【参考】数式用'!$A$5:$J$27,MATCH(Q227,'【参考】数式用'!$B$4:$J$4,0)+1,0),"")</f>
        <v/>
      </c>
      <c r="S227" s="959" t="s">
        <v>112</v>
      </c>
      <c r="T227" s="964">
        <v>6</v>
      </c>
      <c r="U227" s="574" t="s">
        <v>68</v>
      </c>
      <c r="V227" s="971">
        <v>4</v>
      </c>
      <c r="W227" s="574" t="s">
        <v>178</v>
      </c>
      <c r="X227" s="964">
        <v>6</v>
      </c>
      <c r="Y227" s="574" t="s">
        <v>68</v>
      </c>
      <c r="Z227" s="971">
        <v>5</v>
      </c>
      <c r="AA227" s="574" t="s">
        <v>19</v>
      </c>
      <c r="AB227" s="979" t="s">
        <v>127</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524</v>
      </c>
      <c r="O228" s="942"/>
      <c r="P228" s="953" t="str">
        <f>IFERROR(VLOOKUP(K227,'【参考】数式用'!$A$5:$J$27,MATCH(O228,'【参考】数式用'!$B$4:$J$4,0)+1,0),"")</f>
        <v/>
      </c>
      <c r="Q228" s="942"/>
      <c r="R228" s="953" t="str">
        <f>IFERROR(VLOOKUP(K227,'【参考】数式用'!$A$5:$J$27,MATCH(Q228,'【参考】数式用'!$B$4:$J$4,0)+1,0),"")</f>
        <v/>
      </c>
      <c r="S228" s="487" t="s">
        <v>112</v>
      </c>
      <c r="T228" s="965">
        <v>6</v>
      </c>
      <c r="U228" s="492" t="s">
        <v>68</v>
      </c>
      <c r="V228" s="972">
        <v>4</v>
      </c>
      <c r="W228" s="492" t="s">
        <v>178</v>
      </c>
      <c r="X228" s="965">
        <v>6</v>
      </c>
      <c r="Y228" s="492" t="s">
        <v>68</v>
      </c>
      <c r="Z228" s="972">
        <v>5</v>
      </c>
      <c r="AA228" s="492" t="s">
        <v>19</v>
      </c>
      <c r="AB228" s="980" t="s">
        <v>127</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112</v>
      </c>
      <c r="T229" s="966">
        <v>6</v>
      </c>
      <c r="U229" s="969" t="s">
        <v>68</v>
      </c>
      <c r="V229" s="973">
        <v>4</v>
      </c>
      <c r="W229" s="969" t="s">
        <v>178</v>
      </c>
      <c r="X229" s="966">
        <v>6</v>
      </c>
      <c r="Y229" s="969" t="s">
        <v>68</v>
      </c>
      <c r="Z229" s="973">
        <v>5</v>
      </c>
      <c r="AA229" s="969" t="s">
        <v>19</v>
      </c>
      <c r="AB229" s="981" t="s">
        <v>127</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88</v>
      </c>
      <c r="O230" s="941"/>
      <c r="P230" s="952" t="str">
        <f>IFERROR(VLOOKUP(K230,'【参考】数式用'!$A$5:$J$27,MATCH(O230,'【参考】数式用'!$B$4:$J$4,0)+1,0),"")</f>
        <v/>
      </c>
      <c r="Q230" s="941"/>
      <c r="R230" s="952" t="str">
        <f>IFERROR(VLOOKUP(K230,'【参考】数式用'!$A$5:$J$27,MATCH(Q230,'【参考】数式用'!$B$4:$J$4,0)+1,0),"")</f>
        <v/>
      </c>
      <c r="S230" s="959" t="s">
        <v>112</v>
      </c>
      <c r="T230" s="964">
        <v>6</v>
      </c>
      <c r="U230" s="574" t="s">
        <v>68</v>
      </c>
      <c r="V230" s="971">
        <v>4</v>
      </c>
      <c r="W230" s="574" t="s">
        <v>178</v>
      </c>
      <c r="X230" s="964">
        <v>6</v>
      </c>
      <c r="Y230" s="574" t="s">
        <v>68</v>
      </c>
      <c r="Z230" s="971">
        <v>5</v>
      </c>
      <c r="AA230" s="574" t="s">
        <v>19</v>
      </c>
      <c r="AB230" s="979" t="s">
        <v>127</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524</v>
      </c>
      <c r="O231" s="942"/>
      <c r="P231" s="953" t="str">
        <f>IFERROR(VLOOKUP(K230,'【参考】数式用'!$A$5:$J$27,MATCH(O231,'【参考】数式用'!$B$4:$J$4,0)+1,0),"")</f>
        <v/>
      </c>
      <c r="Q231" s="942"/>
      <c r="R231" s="953" t="str">
        <f>IFERROR(VLOOKUP(K230,'【参考】数式用'!$A$5:$J$27,MATCH(Q231,'【参考】数式用'!$B$4:$J$4,0)+1,0),"")</f>
        <v/>
      </c>
      <c r="S231" s="487" t="s">
        <v>112</v>
      </c>
      <c r="T231" s="965">
        <v>6</v>
      </c>
      <c r="U231" s="492" t="s">
        <v>68</v>
      </c>
      <c r="V231" s="972">
        <v>4</v>
      </c>
      <c r="W231" s="492" t="s">
        <v>178</v>
      </c>
      <c r="X231" s="965">
        <v>6</v>
      </c>
      <c r="Y231" s="492" t="s">
        <v>68</v>
      </c>
      <c r="Z231" s="972">
        <v>5</v>
      </c>
      <c r="AA231" s="492" t="s">
        <v>19</v>
      </c>
      <c r="AB231" s="980" t="s">
        <v>127</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112</v>
      </c>
      <c r="T232" s="966">
        <v>6</v>
      </c>
      <c r="U232" s="969" t="s">
        <v>68</v>
      </c>
      <c r="V232" s="973">
        <v>4</v>
      </c>
      <c r="W232" s="969" t="s">
        <v>178</v>
      </c>
      <c r="X232" s="966">
        <v>6</v>
      </c>
      <c r="Y232" s="969" t="s">
        <v>68</v>
      </c>
      <c r="Z232" s="973">
        <v>5</v>
      </c>
      <c r="AA232" s="969" t="s">
        <v>19</v>
      </c>
      <c r="AB232" s="981" t="s">
        <v>127</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88</v>
      </c>
      <c r="O233" s="941"/>
      <c r="P233" s="952" t="str">
        <f>IFERROR(VLOOKUP(K233,'【参考】数式用'!$A$5:$J$27,MATCH(O233,'【参考】数式用'!$B$4:$J$4,0)+1,0),"")</f>
        <v/>
      </c>
      <c r="Q233" s="941"/>
      <c r="R233" s="952" t="str">
        <f>IFERROR(VLOOKUP(K233,'【参考】数式用'!$A$5:$J$27,MATCH(Q233,'【参考】数式用'!$B$4:$J$4,0)+1,0),"")</f>
        <v/>
      </c>
      <c r="S233" s="959" t="s">
        <v>112</v>
      </c>
      <c r="T233" s="964">
        <v>6</v>
      </c>
      <c r="U233" s="574" t="s">
        <v>68</v>
      </c>
      <c r="V233" s="971">
        <v>4</v>
      </c>
      <c r="W233" s="574" t="s">
        <v>178</v>
      </c>
      <c r="X233" s="964">
        <v>6</v>
      </c>
      <c r="Y233" s="574" t="s">
        <v>68</v>
      </c>
      <c r="Z233" s="971">
        <v>5</v>
      </c>
      <c r="AA233" s="574" t="s">
        <v>19</v>
      </c>
      <c r="AB233" s="979" t="s">
        <v>127</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524</v>
      </c>
      <c r="O234" s="942"/>
      <c r="P234" s="953" t="str">
        <f>IFERROR(VLOOKUP(K233,'【参考】数式用'!$A$5:$J$27,MATCH(O234,'【参考】数式用'!$B$4:$J$4,0)+1,0),"")</f>
        <v/>
      </c>
      <c r="Q234" s="942"/>
      <c r="R234" s="953" t="str">
        <f>IFERROR(VLOOKUP(K233,'【参考】数式用'!$A$5:$J$27,MATCH(Q234,'【参考】数式用'!$B$4:$J$4,0)+1,0),"")</f>
        <v/>
      </c>
      <c r="S234" s="487" t="s">
        <v>112</v>
      </c>
      <c r="T234" s="965">
        <v>6</v>
      </c>
      <c r="U234" s="492" t="s">
        <v>68</v>
      </c>
      <c r="V234" s="972">
        <v>4</v>
      </c>
      <c r="W234" s="492" t="s">
        <v>178</v>
      </c>
      <c r="X234" s="965">
        <v>6</v>
      </c>
      <c r="Y234" s="492" t="s">
        <v>68</v>
      </c>
      <c r="Z234" s="972">
        <v>5</v>
      </c>
      <c r="AA234" s="492" t="s">
        <v>19</v>
      </c>
      <c r="AB234" s="980" t="s">
        <v>127</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112</v>
      </c>
      <c r="T235" s="966">
        <v>6</v>
      </c>
      <c r="U235" s="969" t="s">
        <v>68</v>
      </c>
      <c r="V235" s="973">
        <v>4</v>
      </c>
      <c r="W235" s="969" t="s">
        <v>178</v>
      </c>
      <c r="X235" s="966">
        <v>6</v>
      </c>
      <c r="Y235" s="969" t="s">
        <v>68</v>
      </c>
      <c r="Z235" s="973">
        <v>5</v>
      </c>
      <c r="AA235" s="969" t="s">
        <v>19</v>
      </c>
      <c r="AB235" s="981" t="s">
        <v>127</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88</v>
      </c>
      <c r="O236" s="941"/>
      <c r="P236" s="952" t="str">
        <f>IFERROR(VLOOKUP(K236,'【参考】数式用'!$A$5:$J$27,MATCH(O236,'【参考】数式用'!$B$4:$J$4,0)+1,0),"")</f>
        <v/>
      </c>
      <c r="Q236" s="941"/>
      <c r="R236" s="952" t="str">
        <f>IFERROR(VLOOKUP(K236,'【参考】数式用'!$A$5:$J$27,MATCH(Q236,'【参考】数式用'!$B$4:$J$4,0)+1,0),"")</f>
        <v/>
      </c>
      <c r="S236" s="959" t="s">
        <v>112</v>
      </c>
      <c r="T236" s="964">
        <v>6</v>
      </c>
      <c r="U236" s="574" t="s">
        <v>68</v>
      </c>
      <c r="V236" s="971">
        <v>4</v>
      </c>
      <c r="W236" s="574" t="s">
        <v>178</v>
      </c>
      <c r="X236" s="964">
        <v>6</v>
      </c>
      <c r="Y236" s="574" t="s">
        <v>68</v>
      </c>
      <c r="Z236" s="971">
        <v>5</v>
      </c>
      <c r="AA236" s="574" t="s">
        <v>19</v>
      </c>
      <c r="AB236" s="979" t="s">
        <v>127</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524</v>
      </c>
      <c r="O237" s="942"/>
      <c r="P237" s="953" t="str">
        <f>IFERROR(VLOOKUP(K236,'【参考】数式用'!$A$5:$J$27,MATCH(O237,'【参考】数式用'!$B$4:$J$4,0)+1,0),"")</f>
        <v/>
      </c>
      <c r="Q237" s="942"/>
      <c r="R237" s="953" t="str">
        <f>IFERROR(VLOOKUP(K236,'【参考】数式用'!$A$5:$J$27,MATCH(Q237,'【参考】数式用'!$B$4:$J$4,0)+1,0),"")</f>
        <v/>
      </c>
      <c r="S237" s="487" t="s">
        <v>112</v>
      </c>
      <c r="T237" s="965">
        <v>6</v>
      </c>
      <c r="U237" s="492" t="s">
        <v>68</v>
      </c>
      <c r="V237" s="972">
        <v>4</v>
      </c>
      <c r="W237" s="492" t="s">
        <v>178</v>
      </c>
      <c r="X237" s="965">
        <v>6</v>
      </c>
      <c r="Y237" s="492" t="s">
        <v>68</v>
      </c>
      <c r="Z237" s="972">
        <v>5</v>
      </c>
      <c r="AA237" s="492" t="s">
        <v>19</v>
      </c>
      <c r="AB237" s="980" t="s">
        <v>127</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112</v>
      </c>
      <c r="T238" s="966">
        <v>6</v>
      </c>
      <c r="U238" s="969" t="s">
        <v>68</v>
      </c>
      <c r="V238" s="973">
        <v>4</v>
      </c>
      <c r="W238" s="969" t="s">
        <v>178</v>
      </c>
      <c r="X238" s="966">
        <v>6</v>
      </c>
      <c r="Y238" s="969" t="s">
        <v>68</v>
      </c>
      <c r="Z238" s="973">
        <v>5</v>
      </c>
      <c r="AA238" s="969" t="s">
        <v>19</v>
      </c>
      <c r="AB238" s="981" t="s">
        <v>127</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88</v>
      </c>
      <c r="O239" s="941"/>
      <c r="P239" s="952" t="str">
        <f>IFERROR(VLOOKUP(K239,'【参考】数式用'!$A$5:$J$27,MATCH(O239,'【参考】数式用'!$B$4:$J$4,0)+1,0),"")</f>
        <v/>
      </c>
      <c r="Q239" s="941"/>
      <c r="R239" s="952" t="str">
        <f>IFERROR(VLOOKUP(K239,'【参考】数式用'!$A$5:$J$27,MATCH(Q239,'【参考】数式用'!$B$4:$J$4,0)+1,0),"")</f>
        <v/>
      </c>
      <c r="S239" s="959" t="s">
        <v>112</v>
      </c>
      <c r="T239" s="964">
        <v>6</v>
      </c>
      <c r="U239" s="574" t="s">
        <v>68</v>
      </c>
      <c r="V239" s="971">
        <v>4</v>
      </c>
      <c r="W239" s="574" t="s">
        <v>178</v>
      </c>
      <c r="X239" s="964">
        <v>6</v>
      </c>
      <c r="Y239" s="574" t="s">
        <v>68</v>
      </c>
      <c r="Z239" s="971">
        <v>5</v>
      </c>
      <c r="AA239" s="574" t="s">
        <v>19</v>
      </c>
      <c r="AB239" s="979" t="s">
        <v>127</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524</v>
      </c>
      <c r="O240" s="942"/>
      <c r="P240" s="953" t="str">
        <f>IFERROR(VLOOKUP(K239,'【参考】数式用'!$A$5:$J$27,MATCH(O240,'【参考】数式用'!$B$4:$J$4,0)+1,0),"")</f>
        <v/>
      </c>
      <c r="Q240" s="942"/>
      <c r="R240" s="953" t="str">
        <f>IFERROR(VLOOKUP(K239,'【参考】数式用'!$A$5:$J$27,MATCH(Q240,'【参考】数式用'!$B$4:$J$4,0)+1,0),"")</f>
        <v/>
      </c>
      <c r="S240" s="487" t="s">
        <v>112</v>
      </c>
      <c r="T240" s="965">
        <v>6</v>
      </c>
      <c r="U240" s="492" t="s">
        <v>68</v>
      </c>
      <c r="V240" s="972">
        <v>4</v>
      </c>
      <c r="W240" s="492" t="s">
        <v>178</v>
      </c>
      <c r="X240" s="965">
        <v>6</v>
      </c>
      <c r="Y240" s="492" t="s">
        <v>68</v>
      </c>
      <c r="Z240" s="972">
        <v>5</v>
      </c>
      <c r="AA240" s="492" t="s">
        <v>19</v>
      </c>
      <c r="AB240" s="980" t="s">
        <v>127</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112</v>
      </c>
      <c r="T241" s="966">
        <v>6</v>
      </c>
      <c r="U241" s="969" t="s">
        <v>68</v>
      </c>
      <c r="V241" s="973">
        <v>4</v>
      </c>
      <c r="W241" s="969" t="s">
        <v>178</v>
      </c>
      <c r="X241" s="966">
        <v>6</v>
      </c>
      <c r="Y241" s="969" t="s">
        <v>68</v>
      </c>
      <c r="Z241" s="973">
        <v>5</v>
      </c>
      <c r="AA241" s="969" t="s">
        <v>19</v>
      </c>
      <c r="AB241" s="981" t="s">
        <v>127</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88</v>
      </c>
      <c r="O242" s="941"/>
      <c r="P242" s="952" t="str">
        <f>IFERROR(VLOOKUP(K242,'【参考】数式用'!$A$5:$J$27,MATCH(O242,'【参考】数式用'!$B$4:$J$4,0)+1,0),"")</f>
        <v/>
      </c>
      <c r="Q242" s="941"/>
      <c r="R242" s="952" t="str">
        <f>IFERROR(VLOOKUP(K242,'【参考】数式用'!$A$5:$J$27,MATCH(Q242,'【参考】数式用'!$B$4:$J$4,0)+1,0),"")</f>
        <v/>
      </c>
      <c r="S242" s="959" t="s">
        <v>112</v>
      </c>
      <c r="T242" s="964">
        <v>6</v>
      </c>
      <c r="U242" s="574" t="s">
        <v>68</v>
      </c>
      <c r="V242" s="971">
        <v>4</v>
      </c>
      <c r="W242" s="574" t="s">
        <v>178</v>
      </c>
      <c r="X242" s="964">
        <v>6</v>
      </c>
      <c r="Y242" s="574" t="s">
        <v>68</v>
      </c>
      <c r="Z242" s="971">
        <v>5</v>
      </c>
      <c r="AA242" s="574" t="s">
        <v>19</v>
      </c>
      <c r="AB242" s="979" t="s">
        <v>127</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524</v>
      </c>
      <c r="O243" s="942"/>
      <c r="P243" s="953" t="str">
        <f>IFERROR(VLOOKUP(K242,'【参考】数式用'!$A$5:$J$27,MATCH(O243,'【参考】数式用'!$B$4:$J$4,0)+1,0),"")</f>
        <v/>
      </c>
      <c r="Q243" s="942"/>
      <c r="R243" s="953" t="str">
        <f>IFERROR(VLOOKUP(K242,'【参考】数式用'!$A$5:$J$27,MATCH(Q243,'【参考】数式用'!$B$4:$J$4,0)+1,0),"")</f>
        <v/>
      </c>
      <c r="S243" s="487" t="s">
        <v>112</v>
      </c>
      <c r="T243" s="965">
        <v>6</v>
      </c>
      <c r="U243" s="492" t="s">
        <v>68</v>
      </c>
      <c r="V243" s="972">
        <v>4</v>
      </c>
      <c r="W243" s="492" t="s">
        <v>178</v>
      </c>
      <c r="X243" s="965">
        <v>6</v>
      </c>
      <c r="Y243" s="492" t="s">
        <v>68</v>
      </c>
      <c r="Z243" s="972">
        <v>5</v>
      </c>
      <c r="AA243" s="492" t="s">
        <v>19</v>
      </c>
      <c r="AB243" s="980" t="s">
        <v>127</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112</v>
      </c>
      <c r="T244" s="966">
        <v>6</v>
      </c>
      <c r="U244" s="969" t="s">
        <v>68</v>
      </c>
      <c r="V244" s="973">
        <v>4</v>
      </c>
      <c r="W244" s="969" t="s">
        <v>178</v>
      </c>
      <c r="X244" s="966">
        <v>6</v>
      </c>
      <c r="Y244" s="969" t="s">
        <v>68</v>
      </c>
      <c r="Z244" s="973">
        <v>5</v>
      </c>
      <c r="AA244" s="969" t="s">
        <v>19</v>
      </c>
      <c r="AB244" s="981" t="s">
        <v>127</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88</v>
      </c>
      <c r="O245" s="941"/>
      <c r="P245" s="952" t="str">
        <f>IFERROR(VLOOKUP(K245,'【参考】数式用'!$A$5:$J$27,MATCH(O245,'【参考】数式用'!$B$4:$J$4,0)+1,0),"")</f>
        <v/>
      </c>
      <c r="Q245" s="941"/>
      <c r="R245" s="952" t="str">
        <f>IFERROR(VLOOKUP(K245,'【参考】数式用'!$A$5:$J$27,MATCH(Q245,'【参考】数式用'!$B$4:$J$4,0)+1,0),"")</f>
        <v/>
      </c>
      <c r="S245" s="959" t="s">
        <v>112</v>
      </c>
      <c r="T245" s="964">
        <v>6</v>
      </c>
      <c r="U245" s="574" t="s">
        <v>68</v>
      </c>
      <c r="V245" s="971">
        <v>4</v>
      </c>
      <c r="W245" s="574" t="s">
        <v>178</v>
      </c>
      <c r="X245" s="964">
        <v>6</v>
      </c>
      <c r="Y245" s="574" t="s">
        <v>68</v>
      </c>
      <c r="Z245" s="971">
        <v>5</v>
      </c>
      <c r="AA245" s="574" t="s">
        <v>19</v>
      </c>
      <c r="AB245" s="979" t="s">
        <v>127</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524</v>
      </c>
      <c r="O246" s="942"/>
      <c r="P246" s="953" t="str">
        <f>IFERROR(VLOOKUP(K245,'【参考】数式用'!$A$5:$J$27,MATCH(O246,'【参考】数式用'!$B$4:$J$4,0)+1,0),"")</f>
        <v/>
      </c>
      <c r="Q246" s="942"/>
      <c r="R246" s="953" t="str">
        <f>IFERROR(VLOOKUP(K245,'【参考】数式用'!$A$5:$J$27,MATCH(Q246,'【参考】数式用'!$B$4:$J$4,0)+1,0),"")</f>
        <v/>
      </c>
      <c r="S246" s="487" t="s">
        <v>112</v>
      </c>
      <c r="T246" s="965">
        <v>6</v>
      </c>
      <c r="U246" s="492" t="s">
        <v>68</v>
      </c>
      <c r="V246" s="972">
        <v>4</v>
      </c>
      <c r="W246" s="492" t="s">
        <v>178</v>
      </c>
      <c r="X246" s="965">
        <v>6</v>
      </c>
      <c r="Y246" s="492" t="s">
        <v>68</v>
      </c>
      <c r="Z246" s="972">
        <v>5</v>
      </c>
      <c r="AA246" s="492" t="s">
        <v>19</v>
      </c>
      <c r="AB246" s="980" t="s">
        <v>127</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112</v>
      </c>
      <c r="T247" s="966">
        <v>6</v>
      </c>
      <c r="U247" s="969" t="s">
        <v>68</v>
      </c>
      <c r="V247" s="973">
        <v>4</v>
      </c>
      <c r="W247" s="969" t="s">
        <v>178</v>
      </c>
      <c r="X247" s="966">
        <v>6</v>
      </c>
      <c r="Y247" s="969" t="s">
        <v>68</v>
      </c>
      <c r="Z247" s="973">
        <v>5</v>
      </c>
      <c r="AA247" s="969" t="s">
        <v>19</v>
      </c>
      <c r="AB247" s="981" t="s">
        <v>127</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88</v>
      </c>
      <c r="O248" s="941"/>
      <c r="P248" s="952" t="str">
        <f>IFERROR(VLOOKUP(K248,'【参考】数式用'!$A$5:$J$27,MATCH(O248,'【参考】数式用'!$B$4:$J$4,0)+1,0),"")</f>
        <v/>
      </c>
      <c r="Q248" s="941"/>
      <c r="R248" s="952" t="str">
        <f>IFERROR(VLOOKUP(K248,'【参考】数式用'!$A$5:$J$27,MATCH(Q248,'【参考】数式用'!$B$4:$J$4,0)+1,0),"")</f>
        <v/>
      </c>
      <c r="S248" s="959" t="s">
        <v>112</v>
      </c>
      <c r="T248" s="964">
        <v>6</v>
      </c>
      <c r="U248" s="574" t="s">
        <v>68</v>
      </c>
      <c r="V248" s="971">
        <v>4</v>
      </c>
      <c r="W248" s="574" t="s">
        <v>178</v>
      </c>
      <c r="X248" s="964">
        <v>6</v>
      </c>
      <c r="Y248" s="574" t="s">
        <v>68</v>
      </c>
      <c r="Z248" s="971">
        <v>5</v>
      </c>
      <c r="AA248" s="574" t="s">
        <v>19</v>
      </c>
      <c r="AB248" s="979" t="s">
        <v>127</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524</v>
      </c>
      <c r="O249" s="942"/>
      <c r="P249" s="953" t="str">
        <f>IFERROR(VLOOKUP(K248,'【参考】数式用'!$A$5:$J$27,MATCH(O249,'【参考】数式用'!$B$4:$J$4,0)+1,0),"")</f>
        <v/>
      </c>
      <c r="Q249" s="942"/>
      <c r="R249" s="953" t="str">
        <f>IFERROR(VLOOKUP(K248,'【参考】数式用'!$A$5:$J$27,MATCH(Q249,'【参考】数式用'!$B$4:$J$4,0)+1,0),"")</f>
        <v/>
      </c>
      <c r="S249" s="487" t="s">
        <v>112</v>
      </c>
      <c r="T249" s="965">
        <v>6</v>
      </c>
      <c r="U249" s="492" t="s">
        <v>68</v>
      </c>
      <c r="V249" s="972">
        <v>4</v>
      </c>
      <c r="W249" s="492" t="s">
        <v>178</v>
      </c>
      <c r="X249" s="965">
        <v>6</v>
      </c>
      <c r="Y249" s="492" t="s">
        <v>68</v>
      </c>
      <c r="Z249" s="972">
        <v>5</v>
      </c>
      <c r="AA249" s="492" t="s">
        <v>19</v>
      </c>
      <c r="AB249" s="980" t="s">
        <v>127</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112</v>
      </c>
      <c r="T250" s="966">
        <v>6</v>
      </c>
      <c r="U250" s="969" t="s">
        <v>68</v>
      </c>
      <c r="V250" s="973">
        <v>4</v>
      </c>
      <c r="W250" s="969" t="s">
        <v>178</v>
      </c>
      <c r="X250" s="966">
        <v>6</v>
      </c>
      <c r="Y250" s="969" t="s">
        <v>68</v>
      </c>
      <c r="Z250" s="973">
        <v>5</v>
      </c>
      <c r="AA250" s="969" t="s">
        <v>19</v>
      </c>
      <c r="AB250" s="981" t="s">
        <v>127</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88</v>
      </c>
      <c r="O251" s="941"/>
      <c r="P251" s="952" t="str">
        <f>IFERROR(VLOOKUP(K251,'【参考】数式用'!$A$5:$J$27,MATCH(O251,'【参考】数式用'!$B$4:$J$4,0)+1,0),"")</f>
        <v/>
      </c>
      <c r="Q251" s="941"/>
      <c r="R251" s="952" t="str">
        <f>IFERROR(VLOOKUP(K251,'【参考】数式用'!$A$5:$J$27,MATCH(Q251,'【参考】数式用'!$B$4:$J$4,0)+1,0),"")</f>
        <v/>
      </c>
      <c r="S251" s="959" t="s">
        <v>112</v>
      </c>
      <c r="T251" s="964">
        <v>6</v>
      </c>
      <c r="U251" s="574" t="s">
        <v>68</v>
      </c>
      <c r="V251" s="971">
        <v>4</v>
      </c>
      <c r="W251" s="574" t="s">
        <v>178</v>
      </c>
      <c r="X251" s="964">
        <v>6</v>
      </c>
      <c r="Y251" s="574" t="s">
        <v>68</v>
      </c>
      <c r="Z251" s="971">
        <v>5</v>
      </c>
      <c r="AA251" s="574" t="s">
        <v>19</v>
      </c>
      <c r="AB251" s="979" t="s">
        <v>127</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524</v>
      </c>
      <c r="O252" s="942"/>
      <c r="P252" s="953" t="str">
        <f>IFERROR(VLOOKUP(K251,'【参考】数式用'!$A$5:$J$27,MATCH(O252,'【参考】数式用'!$B$4:$J$4,0)+1,0),"")</f>
        <v/>
      </c>
      <c r="Q252" s="942"/>
      <c r="R252" s="953" t="str">
        <f>IFERROR(VLOOKUP(K251,'【参考】数式用'!$A$5:$J$27,MATCH(Q252,'【参考】数式用'!$B$4:$J$4,0)+1,0),"")</f>
        <v/>
      </c>
      <c r="S252" s="487" t="s">
        <v>112</v>
      </c>
      <c r="T252" s="965">
        <v>6</v>
      </c>
      <c r="U252" s="492" t="s">
        <v>68</v>
      </c>
      <c r="V252" s="972">
        <v>4</v>
      </c>
      <c r="W252" s="492" t="s">
        <v>178</v>
      </c>
      <c r="X252" s="965">
        <v>6</v>
      </c>
      <c r="Y252" s="492" t="s">
        <v>68</v>
      </c>
      <c r="Z252" s="972">
        <v>5</v>
      </c>
      <c r="AA252" s="492" t="s">
        <v>19</v>
      </c>
      <c r="AB252" s="980" t="s">
        <v>127</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112</v>
      </c>
      <c r="T253" s="966">
        <v>6</v>
      </c>
      <c r="U253" s="969" t="s">
        <v>68</v>
      </c>
      <c r="V253" s="973">
        <v>4</v>
      </c>
      <c r="W253" s="969" t="s">
        <v>178</v>
      </c>
      <c r="X253" s="966">
        <v>6</v>
      </c>
      <c r="Y253" s="969" t="s">
        <v>68</v>
      </c>
      <c r="Z253" s="973">
        <v>5</v>
      </c>
      <c r="AA253" s="969" t="s">
        <v>19</v>
      </c>
      <c r="AB253" s="981" t="s">
        <v>127</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88</v>
      </c>
      <c r="O254" s="941"/>
      <c r="P254" s="952" t="str">
        <f>IFERROR(VLOOKUP(K254,'【参考】数式用'!$A$5:$J$27,MATCH(O254,'【参考】数式用'!$B$4:$J$4,0)+1,0),"")</f>
        <v/>
      </c>
      <c r="Q254" s="941"/>
      <c r="R254" s="952" t="str">
        <f>IFERROR(VLOOKUP(K254,'【参考】数式用'!$A$5:$J$27,MATCH(Q254,'【参考】数式用'!$B$4:$J$4,0)+1,0),"")</f>
        <v/>
      </c>
      <c r="S254" s="959" t="s">
        <v>112</v>
      </c>
      <c r="T254" s="964">
        <v>6</v>
      </c>
      <c r="U254" s="574" t="s">
        <v>68</v>
      </c>
      <c r="V254" s="971">
        <v>4</v>
      </c>
      <c r="W254" s="574" t="s">
        <v>178</v>
      </c>
      <c r="X254" s="964">
        <v>6</v>
      </c>
      <c r="Y254" s="574" t="s">
        <v>68</v>
      </c>
      <c r="Z254" s="971">
        <v>5</v>
      </c>
      <c r="AA254" s="574" t="s">
        <v>19</v>
      </c>
      <c r="AB254" s="979" t="s">
        <v>127</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524</v>
      </c>
      <c r="O255" s="942"/>
      <c r="P255" s="953" t="str">
        <f>IFERROR(VLOOKUP(K254,'【参考】数式用'!$A$5:$J$27,MATCH(O255,'【参考】数式用'!$B$4:$J$4,0)+1,0),"")</f>
        <v/>
      </c>
      <c r="Q255" s="942"/>
      <c r="R255" s="953" t="str">
        <f>IFERROR(VLOOKUP(K254,'【参考】数式用'!$A$5:$J$27,MATCH(Q255,'【参考】数式用'!$B$4:$J$4,0)+1,0),"")</f>
        <v/>
      </c>
      <c r="S255" s="487" t="s">
        <v>112</v>
      </c>
      <c r="T255" s="965">
        <v>6</v>
      </c>
      <c r="U255" s="492" t="s">
        <v>68</v>
      </c>
      <c r="V255" s="972">
        <v>4</v>
      </c>
      <c r="W255" s="492" t="s">
        <v>178</v>
      </c>
      <c r="X255" s="965">
        <v>6</v>
      </c>
      <c r="Y255" s="492" t="s">
        <v>68</v>
      </c>
      <c r="Z255" s="972">
        <v>5</v>
      </c>
      <c r="AA255" s="492" t="s">
        <v>19</v>
      </c>
      <c r="AB255" s="980" t="s">
        <v>127</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112</v>
      </c>
      <c r="T256" s="966">
        <v>6</v>
      </c>
      <c r="U256" s="969" t="s">
        <v>68</v>
      </c>
      <c r="V256" s="973">
        <v>4</v>
      </c>
      <c r="W256" s="969" t="s">
        <v>178</v>
      </c>
      <c r="X256" s="966">
        <v>6</v>
      </c>
      <c r="Y256" s="969" t="s">
        <v>68</v>
      </c>
      <c r="Z256" s="973">
        <v>5</v>
      </c>
      <c r="AA256" s="969" t="s">
        <v>19</v>
      </c>
      <c r="AB256" s="981" t="s">
        <v>127</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88</v>
      </c>
      <c r="O257" s="941"/>
      <c r="P257" s="952" t="str">
        <f>IFERROR(VLOOKUP(K257,'【参考】数式用'!$A$5:$J$27,MATCH(O257,'【参考】数式用'!$B$4:$J$4,0)+1,0),"")</f>
        <v/>
      </c>
      <c r="Q257" s="941"/>
      <c r="R257" s="952" t="str">
        <f>IFERROR(VLOOKUP(K257,'【参考】数式用'!$A$5:$J$27,MATCH(Q257,'【参考】数式用'!$B$4:$J$4,0)+1,0),"")</f>
        <v/>
      </c>
      <c r="S257" s="959" t="s">
        <v>112</v>
      </c>
      <c r="T257" s="964">
        <v>6</v>
      </c>
      <c r="U257" s="574" t="s">
        <v>68</v>
      </c>
      <c r="V257" s="971">
        <v>4</v>
      </c>
      <c r="W257" s="574" t="s">
        <v>178</v>
      </c>
      <c r="X257" s="964">
        <v>6</v>
      </c>
      <c r="Y257" s="574" t="s">
        <v>68</v>
      </c>
      <c r="Z257" s="971">
        <v>5</v>
      </c>
      <c r="AA257" s="574" t="s">
        <v>19</v>
      </c>
      <c r="AB257" s="979" t="s">
        <v>127</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524</v>
      </c>
      <c r="O258" s="942"/>
      <c r="P258" s="953" t="str">
        <f>IFERROR(VLOOKUP(K257,'【参考】数式用'!$A$5:$J$27,MATCH(O258,'【参考】数式用'!$B$4:$J$4,0)+1,0),"")</f>
        <v/>
      </c>
      <c r="Q258" s="942"/>
      <c r="R258" s="953" t="str">
        <f>IFERROR(VLOOKUP(K257,'【参考】数式用'!$A$5:$J$27,MATCH(Q258,'【参考】数式用'!$B$4:$J$4,0)+1,0),"")</f>
        <v/>
      </c>
      <c r="S258" s="487" t="s">
        <v>112</v>
      </c>
      <c r="T258" s="965">
        <v>6</v>
      </c>
      <c r="U258" s="492" t="s">
        <v>68</v>
      </c>
      <c r="V258" s="972">
        <v>4</v>
      </c>
      <c r="W258" s="492" t="s">
        <v>178</v>
      </c>
      <c r="X258" s="965">
        <v>6</v>
      </c>
      <c r="Y258" s="492" t="s">
        <v>68</v>
      </c>
      <c r="Z258" s="972">
        <v>5</v>
      </c>
      <c r="AA258" s="492" t="s">
        <v>19</v>
      </c>
      <c r="AB258" s="980" t="s">
        <v>127</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112</v>
      </c>
      <c r="T259" s="966">
        <v>6</v>
      </c>
      <c r="U259" s="969" t="s">
        <v>68</v>
      </c>
      <c r="V259" s="973">
        <v>4</v>
      </c>
      <c r="W259" s="969" t="s">
        <v>178</v>
      </c>
      <c r="X259" s="966">
        <v>6</v>
      </c>
      <c r="Y259" s="969" t="s">
        <v>68</v>
      </c>
      <c r="Z259" s="973">
        <v>5</v>
      </c>
      <c r="AA259" s="969" t="s">
        <v>19</v>
      </c>
      <c r="AB259" s="981" t="s">
        <v>127</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88</v>
      </c>
      <c r="O260" s="941"/>
      <c r="P260" s="952" t="str">
        <f>IFERROR(VLOOKUP(K260,'【参考】数式用'!$A$5:$J$27,MATCH(O260,'【参考】数式用'!$B$4:$J$4,0)+1,0),"")</f>
        <v/>
      </c>
      <c r="Q260" s="941"/>
      <c r="R260" s="952" t="str">
        <f>IFERROR(VLOOKUP(K260,'【参考】数式用'!$A$5:$J$27,MATCH(Q260,'【参考】数式用'!$B$4:$J$4,0)+1,0),"")</f>
        <v/>
      </c>
      <c r="S260" s="959" t="s">
        <v>112</v>
      </c>
      <c r="T260" s="964">
        <v>6</v>
      </c>
      <c r="U260" s="574" t="s">
        <v>68</v>
      </c>
      <c r="V260" s="971">
        <v>4</v>
      </c>
      <c r="W260" s="574" t="s">
        <v>178</v>
      </c>
      <c r="X260" s="964">
        <v>6</v>
      </c>
      <c r="Y260" s="574" t="s">
        <v>68</v>
      </c>
      <c r="Z260" s="971">
        <v>5</v>
      </c>
      <c r="AA260" s="574" t="s">
        <v>19</v>
      </c>
      <c r="AB260" s="979" t="s">
        <v>127</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524</v>
      </c>
      <c r="O261" s="942"/>
      <c r="P261" s="953" t="str">
        <f>IFERROR(VLOOKUP(K260,'【参考】数式用'!$A$5:$J$27,MATCH(O261,'【参考】数式用'!$B$4:$J$4,0)+1,0),"")</f>
        <v/>
      </c>
      <c r="Q261" s="942"/>
      <c r="R261" s="953" t="str">
        <f>IFERROR(VLOOKUP(K260,'【参考】数式用'!$A$5:$J$27,MATCH(Q261,'【参考】数式用'!$B$4:$J$4,0)+1,0),"")</f>
        <v/>
      </c>
      <c r="S261" s="487" t="s">
        <v>112</v>
      </c>
      <c r="T261" s="965">
        <v>6</v>
      </c>
      <c r="U261" s="492" t="s">
        <v>68</v>
      </c>
      <c r="V261" s="972">
        <v>4</v>
      </c>
      <c r="W261" s="492" t="s">
        <v>178</v>
      </c>
      <c r="X261" s="965">
        <v>6</v>
      </c>
      <c r="Y261" s="492" t="s">
        <v>68</v>
      </c>
      <c r="Z261" s="972">
        <v>5</v>
      </c>
      <c r="AA261" s="492" t="s">
        <v>19</v>
      </c>
      <c r="AB261" s="980" t="s">
        <v>127</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112</v>
      </c>
      <c r="T262" s="966">
        <v>6</v>
      </c>
      <c r="U262" s="969" t="s">
        <v>68</v>
      </c>
      <c r="V262" s="973">
        <v>4</v>
      </c>
      <c r="W262" s="969" t="s">
        <v>178</v>
      </c>
      <c r="X262" s="966">
        <v>6</v>
      </c>
      <c r="Y262" s="969" t="s">
        <v>68</v>
      </c>
      <c r="Z262" s="973">
        <v>5</v>
      </c>
      <c r="AA262" s="969" t="s">
        <v>19</v>
      </c>
      <c r="AB262" s="981" t="s">
        <v>127</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88</v>
      </c>
      <c r="O263" s="941"/>
      <c r="P263" s="952" t="str">
        <f>IFERROR(VLOOKUP(K263,'【参考】数式用'!$A$5:$J$27,MATCH(O263,'【参考】数式用'!$B$4:$J$4,0)+1,0),"")</f>
        <v/>
      </c>
      <c r="Q263" s="941"/>
      <c r="R263" s="952" t="str">
        <f>IFERROR(VLOOKUP(K263,'【参考】数式用'!$A$5:$J$27,MATCH(Q263,'【参考】数式用'!$B$4:$J$4,0)+1,0),"")</f>
        <v/>
      </c>
      <c r="S263" s="959" t="s">
        <v>112</v>
      </c>
      <c r="T263" s="964">
        <v>6</v>
      </c>
      <c r="U263" s="574" t="s">
        <v>68</v>
      </c>
      <c r="V263" s="971">
        <v>4</v>
      </c>
      <c r="W263" s="574" t="s">
        <v>178</v>
      </c>
      <c r="X263" s="964">
        <v>6</v>
      </c>
      <c r="Y263" s="574" t="s">
        <v>68</v>
      </c>
      <c r="Z263" s="971">
        <v>5</v>
      </c>
      <c r="AA263" s="574" t="s">
        <v>19</v>
      </c>
      <c r="AB263" s="979" t="s">
        <v>127</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524</v>
      </c>
      <c r="O264" s="942"/>
      <c r="P264" s="953" t="str">
        <f>IFERROR(VLOOKUP(K263,'【参考】数式用'!$A$5:$J$27,MATCH(O264,'【参考】数式用'!$B$4:$J$4,0)+1,0),"")</f>
        <v/>
      </c>
      <c r="Q264" s="942"/>
      <c r="R264" s="953" t="str">
        <f>IFERROR(VLOOKUP(K263,'【参考】数式用'!$A$5:$J$27,MATCH(Q264,'【参考】数式用'!$B$4:$J$4,0)+1,0),"")</f>
        <v/>
      </c>
      <c r="S264" s="487" t="s">
        <v>112</v>
      </c>
      <c r="T264" s="965">
        <v>6</v>
      </c>
      <c r="U264" s="492" t="s">
        <v>68</v>
      </c>
      <c r="V264" s="972">
        <v>4</v>
      </c>
      <c r="W264" s="492" t="s">
        <v>178</v>
      </c>
      <c r="X264" s="965">
        <v>6</v>
      </c>
      <c r="Y264" s="492" t="s">
        <v>68</v>
      </c>
      <c r="Z264" s="972">
        <v>5</v>
      </c>
      <c r="AA264" s="492" t="s">
        <v>19</v>
      </c>
      <c r="AB264" s="980" t="s">
        <v>127</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112</v>
      </c>
      <c r="T265" s="966">
        <v>6</v>
      </c>
      <c r="U265" s="969" t="s">
        <v>68</v>
      </c>
      <c r="V265" s="973">
        <v>4</v>
      </c>
      <c r="W265" s="969" t="s">
        <v>178</v>
      </c>
      <c r="X265" s="966">
        <v>6</v>
      </c>
      <c r="Y265" s="969" t="s">
        <v>68</v>
      </c>
      <c r="Z265" s="973">
        <v>5</v>
      </c>
      <c r="AA265" s="969" t="s">
        <v>19</v>
      </c>
      <c r="AB265" s="981" t="s">
        <v>127</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88</v>
      </c>
      <c r="O266" s="941"/>
      <c r="P266" s="952" t="str">
        <f>IFERROR(VLOOKUP(K266,'【参考】数式用'!$A$5:$J$27,MATCH(O266,'【参考】数式用'!$B$4:$J$4,0)+1,0),"")</f>
        <v/>
      </c>
      <c r="Q266" s="941"/>
      <c r="R266" s="952" t="str">
        <f>IFERROR(VLOOKUP(K266,'【参考】数式用'!$A$5:$J$27,MATCH(Q266,'【参考】数式用'!$B$4:$J$4,0)+1,0),"")</f>
        <v/>
      </c>
      <c r="S266" s="959" t="s">
        <v>112</v>
      </c>
      <c r="T266" s="964">
        <v>6</v>
      </c>
      <c r="U266" s="574" t="s">
        <v>68</v>
      </c>
      <c r="V266" s="971">
        <v>4</v>
      </c>
      <c r="W266" s="574" t="s">
        <v>178</v>
      </c>
      <c r="X266" s="964">
        <v>6</v>
      </c>
      <c r="Y266" s="574" t="s">
        <v>68</v>
      </c>
      <c r="Z266" s="971">
        <v>5</v>
      </c>
      <c r="AA266" s="574" t="s">
        <v>19</v>
      </c>
      <c r="AB266" s="979" t="s">
        <v>127</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524</v>
      </c>
      <c r="O267" s="942"/>
      <c r="P267" s="953" t="str">
        <f>IFERROR(VLOOKUP(K266,'【参考】数式用'!$A$5:$J$27,MATCH(O267,'【参考】数式用'!$B$4:$J$4,0)+1,0),"")</f>
        <v/>
      </c>
      <c r="Q267" s="942"/>
      <c r="R267" s="953" t="str">
        <f>IFERROR(VLOOKUP(K266,'【参考】数式用'!$A$5:$J$27,MATCH(Q267,'【参考】数式用'!$B$4:$J$4,0)+1,0),"")</f>
        <v/>
      </c>
      <c r="S267" s="487" t="s">
        <v>112</v>
      </c>
      <c r="T267" s="965">
        <v>6</v>
      </c>
      <c r="U267" s="492" t="s">
        <v>68</v>
      </c>
      <c r="V267" s="972">
        <v>4</v>
      </c>
      <c r="W267" s="492" t="s">
        <v>178</v>
      </c>
      <c r="X267" s="965">
        <v>6</v>
      </c>
      <c r="Y267" s="492" t="s">
        <v>68</v>
      </c>
      <c r="Z267" s="972">
        <v>5</v>
      </c>
      <c r="AA267" s="492" t="s">
        <v>19</v>
      </c>
      <c r="AB267" s="980" t="s">
        <v>127</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112</v>
      </c>
      <c r="T268" s="966">
        <v>6</v>
      </c>
      <c r="U268" s="969" t="s">
        <v>68</v>
      </c>
      <c r="V268" s="973">
        <v>4</v>
      </c>
      <c r="W268" s="969" t="s">
        <v>178</v>
      </c>
      <c r="X268" s="966">
        <v>6</v>
      </c>
      <c r="Y268" s="969" t="s">
        <v>68</v>
      </c>
      <c r="Z268" s="973">
        <v>5</v>
      </c>
      <c r="AA268" s="969" t="s">
        <v>19</v>
      </c>
      <c r="AB268" s="981" t="s">
        <v>127</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88</v>
      </c>
      <c r="O269" s="941"/>
      <c r="P269" s="952" t="str">
        <f>IFERROR(VLOOKUP(K269,'【参考】数式用'!$A$5:$J$27,MATCH(O269,'【参考】数式用'!$B$4:$J$4,0)+1,0),"")</f>
        <v/>
      </c>
      <c r="Q269" s="941"/>
      <c r="R269" s="952" t="str">
        <f>IFERROR(VLOOKUP(K269,'【参考】数式用'!$A$5:$J$27,MATCH(Q269,'【参考】数式用'!$B$4:$J$4,0)+1,0),"")</f>
        <v/>
      </c>
      <c r="S269" s="959" t="s">
        <v>112</v>
      </c>
      <c r="T269" s="964">
        <v>6</v>
      </c>
      <c r="U269" s="574" t="s">
        <v>68</v>
      </c>
      <c r="V269" s="971">
        <v>4</v>
      </c>
      <c r="W269" s="574" t="s">
        <v>178</v>
      </c>
      <c r="X269" s="964">
        <v>6</v>
      </c>
      <c r="Y269" s="574" t="s">
        <v>68</v>
      </c>
      <c r="Z269" s="971">
        <v>5</v>
      </c>
      <c r="AA269" s="574" t="s">
        <v>19</v>
      </c>
      <c r="AB269" s="979" t="s">
        <v>127</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524</v>
      </c>
      <c r="O270" s="942"/>
      <c r="P270" s="953" t="str">
        <f>IFERROR(VLOOKUP(K269,'【参考】数式用'!$A$5:$J$27,MATCH(O270,'【参考】数式用'!$B$4:$J$4,0)+1,0),"")</f>
        <v/>
      </c>
      <c r="Q270" s="942"/>
      <c r="R270" s="953" t="str">
        <f>IFERROR(VLOOKUP(K269,'【参考】数式用'!$A$5:$J$27,MATCH(Q270,'【参考】数式用'!$B$4:$J$4,0)+1,0),"")</f>
        <v/>
      </c>
      <c r="S270" s="487" t="s">
        <v>112</v>
      </c>
      <c r="T270" s="965">
        <v>6</v>
      </c>
      <c r="U270" s="492" t="s">
        <v>68</v>
      </c>
      <c r="V270" s="972">
        <v>4</v>
      </c>
      <c r="W270" s="492" t="s">
        <v>178</v>
      </c>
      <c r="X270" s="965">
        <v>6</v>
      </c>
      <c r="Y270" s="492" t="s">
        <v>68</v>
      </c>
      <c r="Z270" s="972">
        <v>5</v>
      </c>
      <c r="AA270" s="492" t="s">
        <v>19</v>
      </c>
      <c r="AB270" s="980" t="s">
        <v>127</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112</v>
      </c>
      <c r="T271" s="966">
        <v>6</v>
      </c>
      <c r="U271" s="969" t="s">
        <v>68</v>
      </c>
      <c r="V271" s="973">
        <v>4</v>
      </c>
      <c r="W271" s="969" t="s">
        <v>178</v>
      </c>
      <c r="X271" s="966">
        <v>6</v>
      </c>
      <c r="Y271" s="969" t="s">
        <v>68</v>
      </c>
      <c r="Z271" s="973">
        <v>5</v>
      </c>
      <c r="AA271" s="969" t="s">
        <v>19</v>
      </c>
      <c r="AB271" s="981" t="s">
        <v>127</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88</v>
      </c>
      <c r="O272" s="941"/>
      <c r="P272" s="952" t="str">
        <f>IFERROR(VLOOKUP(K272,'【参考】数式用'!$A$5:$J$27,MATCH(O272,'【参考】数式用'!$B$4:$J$4,0)+1,0),"")</f>
        <v/>
      </c>
      <c r="Q272" s="941"/>
      <c r="R272" s="952" t="str">
        <f>IFERROR(VLOOKUP(K272,'【参考】数式用'!$A$5:$J$27,MATCH(Q272,'【参考】数式用'!$B$4:$J$4,0)+1,0),"")</f>
        <v/>
      </c>
      <c r="S272" s="959" t="s">
        <v>112</v>
      </c>
      <c r="T272" s="964">
        <v>6</v>
      </c>
      <c r="U272" s="574" t="s">
        <v>68</v>
      </c>
      <c r="V272" s="971">
        <v>4</v>
      </c>
      <c r="W272" s="574" t="s">
        <v>178</v>
      </c>
      <c r="X272" s="964">
        <v>6</v>
      </c>
      <c r="Y272" s="574" t="s">
        <v>68</v>
      </c>
      <c r="Z272" s="971">
        <v>5</v>
      </c>
      <c r="AA272" s="574" t="s">
        <v>19</v>
      </c>
      <c r="AB272" s="979" t="s">
        <v>127</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524</v>
      </c>
      <c r="O273" s="942"/>
      <c r="P273" s="953" t="str">
        <f>IFERROR(VLOOKUP(K272,'【参考】数式用'!$A$5:$J$27,MATCH(O273,'【参考】数式用'!$B$4:$J$4,0)+1,0),"")</f>
        <v/>
      </c>
      <c r="Q273" s="942"/>
      <c r="R273" s="953" t="str">
        <f>IFERROR(VLOOKUP(K272,'【参考】数式用'!$A$5:$J$27,MATCH(Q273,'【参考】数式用'!$B$4:$J$4,0)+1,0),"")</f>
        <v/>
      </c>
      <c r="S273" s="487" t="s">
        <v>112</v>
      </c>
      <c r="T273" s="965">
        <v>6</v>
      </c>
      <c r="U273" s="492" t="s">
        <v>68</v>
      </c>
      <c r="V273" s="972">
        <v>4</v>
      </c>
      <c r="W273" s="492" t="s">
        <v>178</v>
      </c>
      <c r="X273" s="965">
        <v>6</v>
      </c>
      <c r="Y273" s="492" t="s">
        <v>68</v>
      </c>
      <c r="Z273" s="972">
        <v>5</v>
      </c>
      <c r="AA273" s="492" t="s">
        <v>19</v>
      </c>
      <c r="AB273" s="980" t="s">
        <v>127</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112</v>
      </c>
      <c r="T274" s="966">
        <v>6</v>
      </c>
      <c r="U274" s="969" t="s">
        <v>68</v>
      </c>
      <c r="V274" s="973">
        <v>4</v>
      </c>
      <c r="W274" s="969" t="s">
        <v>178</v>
      </c>
      <c r="X274" s="966">
        <v>6</v>
      </c>
      <c r="Y274" s="969" t="s">
        <v>68</v>
      </c>
      <c r="Z274" s="973">
        <v>5</v>
      </c>
      <c r="AA274" s="969" t="s">
        <v>19</v>
      </c>
      <c r="AB274" s="981" t="s">
        <v>127</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88</v>
      </c>
      <c r="O275" s="941"/>
      <c r="P275" s="952" t="str">
        <f>IFERROR(VLOOKUP(K275,'【参考】数式用'!$A$5:$J$27,MATCH(O275,'【参考】数式用'!$B$4:$J$4,0)+1,0),"")</f>
        <v/>
      </c>
      <c r="Q275" s="941"/>
      <c r="R275" s="952" t="str">
        <f>IFERROR(VLOOKUP(K275,'【参考】数式用'!$A$5:$J$27,MATCH(Q275,'【参考】数式用'!$B$4:$J$4,0)+1,0),"")</f>
        <v/>
      </c>
      <c r="S275" s="959" t="s">
        <v>112</v>
      </c>
      <c r="T275" s="964">
        <v>6</v>
      </c>
      <c r="U275" s="574" t="s">
        <v>68</v>
      </c>
      <c r="V275" s="971">
        <v>4</v>
      </c>
      <c r="W275" s="574" t="s">
        <v>178</v>
      </c>
      <c r="X275" s="964">
        <v>6</v>
      </c>
      <c r="Y275" s="574" t="s">
        <v>68</v>
      </c>
      <c r="Z275" s="971">
        <v>5</v>
      </c>
      <c r="AA275" s="574" t="s">
        <v>19</v>
      </c>
      <c r="AB275" s="979" t="s">
        <v>127</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524</v>
      </c>
      <c r="O276" s="942"/>
      <c r="P276" s="953" t="str">
        <f>IFERROR(VLOOKUP(K275,'【参考】数式用'!$A$5:$J$27,MATCH(O276,'【参考】数式用'!$B$4:$J$4,0)+1,0),"")</f>
        <v/>
      </c>
      <c r="Q276" s="942"/>
      <c r="R276" s="953" t="str">
        <f>IFERROR(VLOOKUP(K275,'【参考】数式用'!$A$5:$J$27,MATCH(Q276,'【参考】数式用'!$B$4:$J$4,0)+1,0),"")</f>
        <v/>
      </c>
      <c r="S276" s="487" t="s">
        <v>112</v>
      </c>
      <c r="T276" s="965">
        <v>6</v>
      </c>
      <c r="U276" s="492" t="s">
        <v>68</v>
      </c>
      <c r="V276" s="972">
        <v>4</v>
      </c>
      <c r="W276" s="492" t="s">
        <v>178</v>
      </c>
      <c r="X276" s="965">
        <v>6</v>
      </c>
      <c r="Y276" s="492" t="s">
        <v>68</v>
      </c>
      <c r="Z276" s="972">
        <v>5</v>
      </c>
      <c r="AA276" s="492" t="s">
        <v>19</v>
      </c>
      <c r="AB276" s="980" t="s">
        <v>127</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112</v>
      </c>
      <c r="T277" s="966">
        <v>6</v>
      </c>
      <c r="U277" s="969" t="s">
        <v>68</v>
      </c>
      <c r="V277" s="973">
        <v>4</v>
      </c>
      <c r="W277" s="969" t="s">
        <v>178</v>
      </c>
      <c r="X277" s="966">
        <v>6</v>
      </c>
      <c r="Y277" s="969" t="s">
        <v>68</v>
      </c>
      <c r="Z277" s="973">
        <v>5</v>
      </c>
      <c r="AA277" s="969" t="s">
        <v>19</v>
      </c>
      <c r="AB277" s="981" t="s">
        <v>127</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88</v>
      </c>
      <c r="O278" s="941"/>
      <c r="P278" s="952" t="str">
        <f>IFERROR(VLOOKUP(K278,'【参考】数式用'!$A$5:$J$27,MATCH(O278,'【参考】数式用'!$B$4:$J$4,0)+1,0),"")</f>
        <v/>
      </c>
      <c r="Q278" s="941"/>
      <c r="R278" s="952" t="str">
        <f>IFERROR(VLOOKUP(K278,'【参考】数式用'!$A$5:$J$27,MATCH(Q278,'【参考】数式用'!$B$4:$J$4,0)+1,0),"")</f>
        <v/>
      </c>
      <c r="S278" s="959" t="s">
        <v>112</v>
      </c>
      <c r="T278" s="964">
        <v>6</v>
      </c>
      <c r="U278" s="574" t="s">
        <v>68</v>
      </c>
      <c r="V278" s="971">
        <v>4</v>
      </c>
      <c r="W278" s="574" t="s">
        <v>178</v>
      </c>
      <c r="X278" s="964">
        <v>6</v>
      </c>
      <c r="Y278" s="574" t="s">
        <v>68</v>
      </c>
      <c r="Z278" s="971">
        <v>5</v>
      </c>
      <c r="AA278" s="574" t="s">
        <v>19</v>
      </c>
      <c r="AB278" s="979" t="s">
        <v>127</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524</v>
      </c>
      <c r="O279" s="942"/>
      <c r="P279" s="953" t="str">
        <f>IFERROR(VLOOKUP(K278,'【参考】数式用'!$A$5:$J$27,MATCH(O279,'【参考】数式用'!$B$4:$J$4,0)+1,0),"")</f>
        <v/>
      </c>
      <c r="Q279" s="942"/>
      <c r="R279" s="953" t="str">
        <f>IFERROR(VLOOKUP(K278,'【参考】数式用'!$A$5:$J$27,MATCH(Q279,'【参考】数式用'!$B$4:$J$4,0)+1,0),"")</f>
        <v/>
      </c>
      <c r="S279" s="487" t="s">
        <v>112</v>
      </c>
      <c r="T279" s="965">
        <v>6</v>
      </c>
      <c r="U279" s="492" t="s">
        <v>68</v>
      </c>
      <c r="V279" s="972">
        <v>4</v>
      </c>
      <c r="W279" s="492" t="s">
        <v>178</v>
      </c>
      <c r="X279" s="965">
        <v>6</v>
      </c>
      <c r="Y279" s="492" t="s">
        <v>68</v>
      </c>
      <c r="Z279" s="972">
        <v>5</v>
      </c>
      <c r="AA279" s="492" t="s">
        <v>19</v>
      </c>
      <c r="AB279" s="980" t="s">
        <v>127</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112</v>
      </c>
      <c r="T280" s="966">
        <v>6</v>
      </c>
      <c r="U280" s="969" t="s">
        <v>68</v>
      </c>
      <c r="V280" s="973">
        <v>4</v>
      </c>
      <c r="W280" s="969" t="s">
        <v>178</v>
      </c>
      <c r="X280" s="966">
        <v>6</v>
      </c>
      <c r="Y280" s="969" t="s">
        <v>68</v>
      </c>
      <c r="Z280" s="973">
        <v>5</v>
      </c>
      <c r="AA280" s="969" t="s">
        <v>19</v>
      </c>
      <c r="AB280" s="981" t="s">
        <v>127</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88</v>
      </c>
      <c r="O281" s="941"/>
      <c r="P281" s="952" t="str">
        <f>IFERROR(VLOOKUP(K281,'【参考】数式用'!$A$5:$J$27,MATCH(O281,'【参考】数式用'!$B$4:$J$4,0)+1,0),"")</f>
        <v/>
      </c>
      <c r="Q281" s="941"/>
      <c r="R281" s="952" t="str">
        <f>IFERROR(VLOOKUP(K281,'【参考】数式用'!$A$5:$J$27,MATCH(Q281,'【参考】数式用'!$B$4:$J$4,0)+1,0),"")</f>
        <v/>
      </c>
      <c r="S281" s="959" t="s">
        <v>112</v>
      </c>
      <c r="T281" s="964">
        <v>6</v>
      </c>
      <c r="U281" s="574" t="s">
        <v>68</v>
      </c>
      <c r="V281" s="971">
        <v>4</v>
      </c>
      <c r="W281" s="574" t="s">
        <v>178</v>
      </c>
      <c r="X281" s="964">
        <v>6</v>
      </c>
      <c r="Y281" s="574" t="s">
        <v>68</v>
      </c>
      <c r="Z281" s="971">
        <v>5</v>
      </c>
      <c r="AA281" s="574" t="s">
        <v>19</v>
      </c>
      <c r="AB281" s="979" t="s">
        <v>127</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524</v>
      </c>
      <c r="O282" s="942"/>
      <c r="P282" s="953" t="str">
        <f>IFERROR(VLOOKUP(K281,'【参考】数式用'!$A$5:$J$27,MATCH(O282,'【参考】数式用'!$B$4:$J$4,0)+1,0),"")</f>
        <v/>
      </c>
      <c r="Q282" s="942"/>
      <c r="R282" s="953" t="str">
        <f>IFERROR(VLOOKUP(K281,'【参考】数式用'!$A$5:$J$27,MATCH(Q282,'【参考】数式用'!$B$4:$J$4,0)+1,0),"")</f>
        <v/>
      </c>
      <c r="S282" s="487" t="s">
        <v>112</v>
      </c>
      <c r="T282" s="965">
        <v>6</v>
      </c>
      <c r="U282" s="492" t="s">
        <v>68</v>
      </c>
      <c r="V282" s="972">
        <v>4</v>
      </c>
      <c r="W282" s="492" t="s">
        <v>178</v>
      </c>
      <c r="X282" s="965">
        <v>6</v>
      </c>
      <c r="Y282" s="492" t="s">
        <v>68</v>
      </c>
      <c r="Z282" s="972">
        <v>5</v>
      </c>
      <c r="AA282" s="492" t="s">
        <v>19</v>
      </c>
      <c r="AB282" s="980" t="s">
        <v>127</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112</v>
      </c>
      <c r="T283" s="966">
        <v>6</v>
      </c>
      <c r="U283" s="969" t="s">
        <v>68</v>
      </c>
      <c r="V283" s="973">
        <v>4</v>
      </c>
      <c r="W283" s="969" t="s">
        <v>178</v>
      </c>
      <c r="X283" s="966">
        <v>6</v>
      </c>
      <c r="Y283" s="969" t="s">
        <v>68</v>
      </c>
      <c r="Z283" s="973">
        <v>5</v>
      </c>
      <c r="AA283" s="969" t="s">
        <v>19</v>
      </c>
      <c r="AB283" s="981" t="s">
        <v>127</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88</v>
      </c>
      <c r="O284" s="941"/>
      <c r="P284" s="952" t="str">
        <f>IFERROR(VLOOKUP(K284,'【参考】数式用'!$A$5:$J$27,MATCH(O284,'【参考】数式用'!$B$4:$J$4,0)+1,0),"")</f>
        <v/>
      </c>
      <c r="Q284" s="941"/>
      <c r="R284" s="952" t="str">
        <f>IFERROR(VLOOKUP(K284,'【参考】数式用'!$A$5:$J$27,MATCH(Q284,'【参考】数式用'!$B$4:$J$4,0)+1,0),"")</f>
        <v/>
      </c>
      <c r="S284" s="959" t="s">
        <v>112</v>
      </c>
      <c r="T284" s="964">
        <v>6</v>
      </c>
      <c r="U284" s="574" t="s">
        <v>68</v>
      </c>
      <c r="V284" s="971">
        <v>4</v>
      </c>
      <c r="W284" s="574" t="s">
        <v>178</v>
      </c>
      <c r="X284" s="964">
        <v>6</v>
      </c>
      <c r="Y284" s="574" t="s">
        <v>68</v>
      </c>
      <c r="Z284" s="971">
        <v>5</v>
      </c>
      <c r="AA284" s="574" t="s">
        <v>19</v>
      </c>
      <c r="AB284" s="979" t="s">
        <v>127</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524</v>
      </c>
      <c r="O285" s="942"/>
      <c r="P285" s="953" t="str">
        <f>IFERROR(VLOOKUP(K284,'【参考】数式用'!$A$5:$J$27,MATCH(O285,'【参考】数式用'!$B$4:$J$4,0)+1,0),"")</f>
        <v/>
      </c>
      <c r="Q285" s="942"/>
      <c r="R285" s="953" t="str">
        <f>IFERROR(VLOOKUP(K284,'【参考】数式用'!$A$5:$J$27,MATCH(Q285,'【参考】数式用'!$B$4:$J$4,0)+1,0),"")</f>
        <v/>
      </c>
      <c r="S285" s="487" t="s">
        <v>112</v>
      </c>
      <c r="T285" s="965">
        <v>6</v>
      </c>
      <c r="U285" s="492" t="s">
        <v>68</v>
      </c>
      <c r="V285" s="972">
        <v>4</v>
      </c>
      <c r="W285" s="492" t="s">
        <v>178</v>
      </c>
      <c r="X285" s="965">
        <v>6</v>
      </c>
      <c r="Y285" s="492" t="s">
        <v>68</v>
      </c>
      <c r="Z285" s="972">
        <v>5</v>
      </c>
      <c r="AA285" s="492" t="s">
        <v>19</v>
      </c>
      <c r="AB285" s="980" t="s">
        <v>127</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112</v>
      </c>
      <c r="T286" s="966">
        <v>6</v>
      </c>
      <c r="U286" s="969" t="s">
        <v>68</v>
      </c>
      <c r="V286" s="973">
        <v>4</v>
      </c>
      <c r="W286" s="969" t="s">
        <v>178</v>
      </c>
      <c r="X286" s="966">
        <v>6</v>
      </c>
      <c r="Y286" s="969" t="s">
        <v>68</v>
      </c>
      <c r="Z286" s="973">
        <v>5</v>
      </c>
      <c r="AA286" s="969" t="s">
        <v>19</v>
      </c>
      <c r="AB286" s="981" t="s">
        <v>127</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88</v>
      </c>
      <c r="O287" s="941"/>
      <c r="P287" s="952" t="str">
        <f>IFERROR(VLOOKUP(K287,'【参考】数式用'!$A$5:$J$27,MATCH(O287,'【参考】数式用'!$B$4:$J$4,0)+1,0),"")</f>
        <v/>
      </c>
      <c r="Q287" s="941"/>
      <c r="R287" s="952" t="str">
        <f>IFERROR(VLOOKUP(K287,'【参考】数式用'!$A$5:$J$27,MATCH(Q287,'【参考】数式用'!$B$4:$J$4,0)+1,0),"")</f>
        <v/>
      </c>
      <c r="S287" s="959" t="s">
        <v>112</v>
      </c>
      <c r="T287" s="964">
        <v>6</v>
      </c>
      <c r="U287" s="574" t="s">
        <v>68</v>
      </c>
      <c r="V287" s="971">
        <v>4</v>
      </c>
      <c r="W287" s="574" t="s">
        <v>178</v>
      </c>
      <c r="X287" s="964">
        <v>6</v>
      </c>
      <c r="Y287" s="574" t="s">
        <v>68</v>
      </c>
      <c r="Z287" s="971">
        <v>5</v>
      </c>
      <c r="AA287" s="574" t="s">
        <v>19</v>
      </c>
      <c r="AB287" s="979" t="s">
        <v>127</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524</v>
      </c>
      <c r="O288" s="942"/>
      <c r="P288" s="953" t="str">
        <f>IFERROR(VLOOKUP(K287,'【参考】数式用'!$A$5:$J$27,MATCH(O288,'【参考】数式用'!$B$4:$J$4,0)+1,0),"")</f>
        <v/>
      </c>
      <c r="Q288" s="942"/>
      <c r="R288" s="953" t="str">
        <f>IFERROR(VLOOKUP(K287,'【参考】数式用'!$A$5:$J$27,MATCH(Q288,'【参考】数式用'!$B$4:$J$4,0)+1,0),"")</f>
        <v/>
      </c>
      <c r="S288" s="487" t="s">
        <v>112</v>
      </c>
      <c r="T288" s="965">
        <v>6</v>
      </c>
      <c r="U288" s="492" t="s">
        <v>68</v>
      </c>
      <c r="V288" s="972">
        <v>4</v>
      </c>
      <c r="W288" s="492" t="s">
        <v>178</v>
      </c>
      <c r="X288" s="965">
        <v>6</v>
      </c>
      <c r="Y288" s="492" t="s">
        <v>68</v>
      </c>
      <c r="Z288" s="972">
        <v>5</v>
      </c>
      <c r="AA288" s="492" t="s">
        <v>19</v>
      </c>
      <c r="AB288" s="980" t="s">
        <v>127</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112</v>
      </c>
      <c r="T289" s="966">
        <v>6</v>
      </c>
      <c r="U289" s="969" t="s">
        <v>68</v>
      </c>
      <c r="V289" s="973">
        <v>4</v>
      </c>
      <c r="W289" s="969" t="s">
        <v>178</v>
      </c>
      <c r="X289" s="966">
        <v>6</v>
      </c>
      <c r="Y289" s="969" t="s">
        <v>68</v>
      </c>
      <c r="Z289" s="973">
        <v>5</v>
      </c>
      <c r="AA289" s="969" t="s">
        <v>19</v>
      </c>
      <c r="AB289" s="981" t="s">
        <v>127</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88</v>
      </c>
      <c r="O290" s="941"/>
      <c r="P290" s="952" t="str">
        <f>IFERROR(VLOOKUP(K290,'【参考】数式用'!$A$5:$J$27,MATCH(O290,'【参考】数式用'!$B$4:$J$4,0)+1,0),"")</f>
        <v/>
      </c>
      <c r="Q290" s="941"/>
      <c r="R290" s="952" t="str">
        <f>IFERROR(VLOOKUP(K290,'【参考】数式用'!$A$5:$J$27,MATCH(Q290,'【参考】数式用'!$B$4:$J$4,0)+1,0),"")</f>
        <v/>
      </c>
      <c r="S290" s="959" t="s">
        <v>112</v>
      </c>
      <c r="T290" s="964">
        <v>6</v>
      </c>
      <c r="U290" s="574" t="s">
        <v>68</v>
      </c>
      <c r="V290" s="971">
        <v>4</v>
      </c>
      <c r="W290" s="574" t="s">
        <v>178</v>
      </c>
      <c r="X290" s="964">
        <v>6</v>
      </c>
      <c r="Y290" s="574" t="s">
        <v>68</v>
      </c>
      <c r="Z290" s="971">
        <v>5</v>
      </c>
      <c r="AA290" s="574" t="s">
        <v>19</v>
      </c>
      <c r="AB290" s="979" t="s">
        <v>127</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524</v>
      </c>
      <c r="O291" s="942"/>
      <c r="P291" s="953" t="str">
        <f>IFERROR(VLOOKUP(K290,'【参考】数式用'!$A$5:$J$27,MATCH(O291,'【参考】数式用'!$B$4:$J$4,0)+1,0),"")</f>
        <v/>
      </c>
      <c r="Q291" s="942"/>
      <c r="R291" s="953" t="str">
        <f>IFERROR(VLOOKUP(K290,'【参考】数式用'!$A$5:$J$27,MATCH(Q291,'【参考】数式用'!$B$4:$J$4,0)+1,0),"")</f>
        <v/>
      </c>
      <c r="S291" s="487" t="s">
        <v>112</v>
      </c>
      <c r="T291" s="965">
        <v>6</v>
      </c>
      <c r="U291" s="492" t="s">
        <v>68</v>
      </c>
      <c r="V291" s="972">
        <v>4</v>
      </c>
      <c r="W291" s="492" t="s">
        <v>178</v>
      </c>
      <c r="X291" s="965">
        <v>6</v>
      </c>
      <c r="Y291" s="492" t="s">
        <v>68</v>
      </c>
      <c r="Z291" s="972">
        <v>5</v>
      </c>
      <c r="AA291" s="492" t="s">
        <v>19</v>
      </c>
      <c r="AB291" s="980" t="s">
        <v>127</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112</v>
      </c>
      <c r="T292" s="966">
        <v>6</v>
      </c>
      <c r="U292" s="969" t="s">
        <v>68</v>
      </c>
      <c r="V292" s="973">
        <v>4</v>
      </c>
      <c r="W292" s="969" t="s">
        <v>178</v>
      </c>
      <c r="X292" s="966">
        <v>6</v>
      </c>
      <c r="Y292" s="969" t="s">
        <v>68</v>
      </c>
      <c r="Z292" s="973">
        <v>5</v>
      </c>
      <c r="AA292" s="969" t="s">
        <v>19</v>
      </c>
      <c r="AB292" s="981" t="s">
        <v>127</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88</v>
      </c>
      <c r="O293" s="941"/>
      <c r="P293" s="952" t="str">
        <f>IFERROR(VLOOKUP(K293,'【参考】数式用'!$A$5:$J$27,MATCH(O293,'【参考】数式用'!$B$4:$J$4,0)+1,0),"")</f>
        <v/>
      </c>
      <c r="Q293" s="941"/>
      <c r="R293" s="952" t="str">
        <f>IFERROR(VLOOKUP(K293,'【参考】数式用'!$A$5:$J$27,MATCH(Q293,'【参考】数式用'!$B$4:$J$4,0)+1,0),"")</f>
        <v/>
      </c>
      <c r="S293" s="959" t="s">
        <v>112</v>
      </c>
      <c r="T293" s="964">
        <v>6</v>
      </c>
      <c r="U293" s="574" t="s">
        <v>68</v>
      </c>
      <c r="V293" s="971">
        <v>4</v>
      </c>
      <c r="W293" s="574" t="s">
        <v>178</v>
      </c>
      <c r="X293" s="964">
        <v>6</v>
      </c>
      <c r="Y293" s="574" t="s">
        <v>68</v>
      </c>
      <c r="Z293" s="971">
        <v>5</v>
      </c>
      <c r="AA293" s="574" t="s">
        <v>19</v>
      </c>
      <c r="AB293" s="979" t="s">
        <v>127</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524</v>
      </c>
      <c r="O294" s="942"/>
      <c r="P294" s="953" t="str">
        <f>IFERROR(VLOOKUP(K293,'【参考】数式用'!$A$5:$J$27,MATCH(O294,'【参考】数式用'!$B$4:$J$4,0)+1,0),"")</f>
        <v/>
      </c>
      <c r="Q294" s="942"/>
      <c r="R294" s="953" t="str">
        <f>IFERROR(VLOOKUP(K293,'【参考】数式用'!$A$5:$J$27,MATCH(Q294,'【参考】数式用'!$B$4:$J$4,0)+1,0),"")</f>
        <v/>
      </c>
      <c r="S294" s="487" t="s">
        <v>112</v>
      </c>
      <c r="T294" s="965">
        <v>6</v>
      </c>
      <c r="U294" s="492" t="s">
        <v>68</v>
      </c>
      <c r="V294" s="972">
        <v>4</v>
      </c>
      <c r="W294" s="492" t="s">
        <v>178</v>
      </c>
      <c r="X294" s="965">
        <v>6</v>
      </c>
      <c r="Y294" s="492" t="s">
        <v>68</v>
      </c>
      <c r="Z294" s="972">
        <v>5</v>
      </c>
      <c r="AA294" s="492" t="s">
        <v>19</v>
      </c>
      <c r="AB294" s="980" t="s">
        <v>127</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112</v>
      </c>
      <c r="T295" s="966">
        <v>6</v>
      </c>
      <c r="U295" s="969" t="s">
        <v>68</v>
      </c>
      <c r="V295" s="973">
        <v>4</v>
      </c>
      <c r="W295" s="969" t="s">
        <v>178</v>
      </c>
      <c r="X295" s="966">
        <v>6</v>
      </c>
      <c r="Y295" s="969" t="s">
        <v>68</v>
      </c>
      <c r="Z295" s="973">
        <v>5</v>
      </c>
      <c r="AA295" s="969" t="s">
        <v>19</v>
      </c>
      <c r="AB295" s="981" t="s">
        <v>127</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88</v>
      </c>
      <c r="O296" s="941"/>
      <c r="P296" s="952" t="str">
        <f>IFERROR(VLOOKUP(K296,'【参考】数式用'!$A$5:$J$27,MATCH(O296,'【参考】数式用'!$B$4:$J$4,0)+1,0),"")</f>
        <v/>
      </c>
      <c r="Q296" s="941"/>
      <c r="R296" s="952" t="str">
        <f>IFERROR(VLOOKUP(K296,'【参考】数式用'!$A$5:$J$27,MATCH(Q296,'【参考】数式用'!$B$4:$J$4,0)+1,0),"")</f>
        <v/>
      </c>
      <c r="S296" s="959" t="s">
        <v>112</v>
      </c>
      <c r="T296" s="964">
        <v>6</v>
      </c>
      <c r="U296" s="574" t="s">
        <v>68</v>
      </c>
      <c r="V296" s="971">
        <v>4</v>
      </c>
      <c r="W296" s="574" t="s">
        <v>178</v>
      </c>
      <c r="X296" s="964">
        <v>6</v>
      </c>
      <c r="Y296" s="574" t="s">
        <v>68</v>
      </c>
      <c r="Z296" s="971">
        <v>5</v>
      </c>
      <c r="AA296" s="574" t="s">
        <v>19</v>
      </c>
      <c r="AB296" s="979" t="s">
        <v>127</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524</v>
      </c>
      <c r="O297" s="942"/>
      <c r="P297" s="953" t="str">
        <f>IFERROR(VLOOKUP(K296,'【参考】数式用'!$A$5:$J$27,MATCH(O297,'【参考】数式用'!$B$4:$J$4,0)+1,0),"")</f>
        <v/>
      </c>
      <c r="Q297" s="942"/>
      <c r="R297" s="953" t="str">
        <f>IFERROR(VLOOKUP(K296,'【参考】数式用'!$A$5:$J$27,MATCH(Q297,'【参考】数式用'!$B$4:$J$4,0)+1,0),"")</f>
        <v/>
      </c>
      <c r="S297" s="487" t="s">
        <v>112</v>
      </c>
      <c r="T297" s="965">
        <v>6</v>
      </c>
      <c r="U297" s="492" t="s">
        <v>68</v>
      </c>
      <c r="V297" s="972">
        <v>4</v>
      </c>
      <c r="W297" s="492" t="s">
        <v>178</v>
      </c>
      <c r="X297" s="965">
        <v>6</v>
      </c>
      <c r="Y297" s="492" t="s">
        <v>68</v>
      </c>
      <c r="Z297" s="972">
        <v>5</v>
      </c>
      <c r="AA297" s="492" t="s">
        <v>19</v>
      </c>
      <c r="AB297" s="980" t="s">
        <v>127</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112</v>
      </c>
      <c r="T298" s="966">
        <v>6</v>
      </c>
      <c r="U298" s="969" t="s">
        <v>68</v>
      </c>
      <c r="V298" s="973">
        <v>4</v>
      </c>
      <c r="W298" s="969" t="s">
        <v>178</v>
      </c>
      <c r="X298" s="966">
        <v>6</v>
      </c>
      <c r="Y298" s="969" t="s">
        <v>68</v>
      </c>
      <c r="Z298" s="973">
        <v>5</v>
      </c>
      <c r="AA298" s="969" t="s">
        <v>19</v>
      </c>
      <c r="AB298" s="981" t="s">
        <v>127</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88</v>
      </c>
      <c r="O299" s="941"/>
      <c r="P299" s="952" t="str">
        <f>IFERROR(VLOOKUP(K299,'【参考】数式用'!$A$5:$J$27,MATCH(O299,'【参考】数式用'!$B$4:$J$4,0)+1,0),"")</f>
        <v/>
      </c>
      <c r="Q299" s="941"/>
      <c r="R299" s="952" t="str">
        <f>IFERROR(VLOOKUP(K299,'【参考】数式用'!$A$5:$J$27,MATCH(Q299,'【参考】数式用'!$B$4:$J$4,0)+1,0),"")</f>
        <v/>
      </c>
      <c r="S299" s="959" t="s">
        <v>112</v>
      </c>
      <c r="T299" s="964">
        <v>6</v>
      </c>
      <c r="U299" s="574" t="s">
        <v>68</v>
      </c>
      <c r="V299" s="971">
        <v>4</v>
      </c>
      <c r="W299" s="574" t="s">
        <v>178</v>
      </c>
      <c r="X299" s="964">
        <v>6</v>
      </c>
      <c r="Y299" s="574" t="s">
        <v>68</v>
      </c>
      <c r="Z299" s="971">
        <v>5</v>
      </c>
      <c r="AA299" s="574" t="s">
        <v>19</v>
      </c>
      <c r="AB299" s="979" t="s">
        <v>127</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524</v>
      </c>
      <c r="O300" s="942"/>
      <c r="P300" s="953" t="str">
        <f>IFERROR(VLOOKUP(K299,'【参考】数式用'!$A$5:$J$27,MATCH(O300,'【参考】数式用'!$B$4:$J$4,0)+1,0),"")</f>
        <v/>
      </c>
      <c r="Q300" s="942"/>
      <c r="R300" s="953" t="str">
        <f>IFERROR(VLOOKUP(K299,'【参考】数式用'!$A$5:$J$27,MATCH(Q300,'【参考】数式用'!$B$4:$J$4,0)+1,0),"")</f>
        <v/>
      </c>
      <c r="S300" s="487" t="s">
        <v>112</v>
      </c>
      <c r="T300" s="965">
        <v>6</v>
      </c>
      <c r="U300" s="492" t="s">
        <v>68</v>
      </c>
      <c r="V300" s="972">
        <v>4</v>
      </c>
      <c r="W300" s="492" t="s">
        <v>178</v>
      </c>
      <c r="X300" s="965">
        <v>6</v>
      </c>
      <c r="Y300" s="492" t="s">
        <v>68</v>
      </c>
      <c r="Z300" s="972">
        <v>5</v>
      </c>
      <c r="AA300" s="492" t="s">
        <v>19</v>
      </c>
      <c r="AB300" s="980" t="s">
        <v>127</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112</v>
      </c>
      <c r="T301" s="966">
        <v>6</v>
      </c>
      <c r="U301" s="969" t="s">
        <v>68</v>
      </c>
      <c r="V301" s="973">
        <v>4</v>
      </c>
      <c r="W301" s="969" t="s">
        <v>178</v>
      </c>
      <c r="X301" s="966">
        <v>6</v>
      </c>
      <c r="Y301" s="969" t="s">
        <v>68</v>
      </c>
      <c r="Z301" s="973">
        <v>5</v>
      </c>
      <c r="AA301" s="969" t="s">
        <v>19</v>
      </c>
      <c r="AB301" s="981" t="s">
        <v>127</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88</v>
      </c>
      <c r="O302" s="941"/>
      <c r="P302" s="952" t="str">
        <f>IFERROR(VLOOKUP(K302,'【参考】数式用'!$A$5:$J$27,MATCH(O302,'【参考】数式用'!$B$4:$J$4,0)+1,0),"")</f>
        <v/>
      </c>
      <c r="Q302" s="941"/>
      <c r="R302" s="952" t="str">
        <f>IFERROR(VLOOKUP(K302,'【参考】数式用'!$A$5:$J$27,MATCH(Q302,'【参考】数式用'!$B$4:$J$4,0)+1,0),"")</f>
        <v/>
      </c>
      <c r="S302" s="959" t="s">
        <v>112</v>
      </c>
      <c r="T302" s="964">
        <v>6</v>
      </c>
      <c r="U302" s="574" t="s">
        <v>68</v>
      </c>
      <c r="V302" s="971">
        <v>4</v>
      </c>
      <c r="W302" s="574" t="s">
        <v>178</v>
      </c>
      <c r="X302" s="964">
        <v>6</v>
      </c>
      <c r="Y302" s="574" t="s">
        <v>68</v>
      </c>
      <c r="Z302" s="971">
        <v>5</v>
      </c>
      <c r="AA302" s="574" t="s">
        <v>19</v>
      </c>
      <c r="AB302" s="979" t="s">
        <v>127</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524</v>
      </c>
      <c r="O303" s="942"/>
      <c r="P303" s="953" t="str">
        <f>IFERROR(VLOOKUP(K302,'【参考】数式用'!$A$5:$J$27,MATCH(O303,'【参考】数式用'!$B$4:$J$4,0)+1,0),"")</f>
        <v/>
      </c>
      <c r="Q303" s="942"/>
      <c r="R303" s="953" t="str">
        <f>IFERROR(VLOOKUP(K302,'【参考】数式用'!$A$5:$J$27,MATCH(Q303,'【参考】数式用'!$B$4:$J$4,0)+1,0),"")</f>
        <v/>
      </c>
      <c r="S303" s="487" t="s">
        <v>112</v>
      </c>
      <c r="T303" s="965">
        <v>6</v>
      </c>
      <c r="U303" s="492" t="s">
        <v>68</v>
      </c>
      <c r="V303" s="972">
        <v>4</v>
      </c>
      <c r="W303" s="492" t="s">
        <v>178</v>
      </c>
      <c r="X303" s="965">
        <v>6</v>
      </c>
      <c r="Y303" s="492" t="s">
        <v>68</v>
      </c>
      <c r="Z303" s="972">
        <v>5</v>
      </c>
      <c r="AA303" s="492" t="s">
        <v>19</v>
      </c>
      <c r="AB303" s="980" t="s">
        <v>127</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112</v>
      </c>
      <c r="T304" s="966">
        <v>6</v>
      </c>
      <c r="U304" s="969" t="s">
        <v>68</v>
      </c>
      <c r="V304" s="973">
        <v>4</v>
      </c>
      <c r="W304" s="969" t="s">
        <v>178</v>
      </c>
      <c r="X304" s="966">
        <v>6</v>
      </c>
      <c r="Y304" s="969" t="s">
        <v>68</v>
      </c>
      <c r="Z304" s="973">
        <v>5</v>
      </c>
      <c r="AA304" s="969" t="s">
        <v>19</v>
      </c>
      <c r="AB304" s="981" t="s">
        <v>127</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88</v>
      </c>
      <c r="O305" s="941"/>
      <c r="P305" s="952" t="str">
        <f>IFERROR(VLOOKUP(K305,'【参考】数式用'!$A$5:$J$27,MATCH(O305,'【参考】数式用'!$B$4:$J$4,0)+1,0),"")</f>
        <v/>
      </c>
      <c r="Q305" s="941"/>
      <c r="R305" s="952" t="str">
        <f>IFERROR(VLOOKUP(K305,'【参考】数式用'!$A$5:$J$27,MATCH(Q305,'【参考】数式用'!$B$4:$J$4,0)+1,0),"")</f>
        <v/>
      </c>
      <c r="S305" s="959" t="s">
        <v>112</v>
      </c>
      <c r="T305" s="964">
        <v>6</v>
      </c>
      <c r="U305" s="574" t="s">
        <v>68</v>
      </c>
      <c r="V305" s="971">
        <v>4</v>
      </c>
      <c r="W305" s="574" t="s">
        <v>178</v>
      </c>
      <c r="X305" s="964">
        <v>6</v>
      </c>
      <c r="Y305" s="574" t="s">
        <v>68</v>
      </c>
      <c r="Z305" s="971">
        <v>5</v>
      </c>
      <c r="AA305" s="574" t="s">
        <v>19</v>
      </c>
      <c r="AB305" s="979" t="s">
        <v>127</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524</v>
      </c>
      <c r="O306" s="942"/>
      <c r="P306" s="953" t="str">
        <f>IFERROR(VLOOKUP(K305,'【参考】数式用'!$A$5:$J$27,MATCH(O306,'【参考】数式用'!$B$4:$J$4,0)+1,0),"")</f>
        <v/>
      </c>
      <c r="Q306" s="942"/>
      <c r="R306" s="953" t="str">
        <f>IFERROR(VLOOKUP(K305,'【参考】数式用'!$A$5:$J$27,MATCH(Q306,'【参考】数式用'!$B$4:$J$4,0)+1,0),"")</f>
        <v/>
      </c>
      <c r="S306" s="487" t="s">
        <v>112</v>
      </c>
      <c r="T306" s="965">
        <v>6</v>
      </c>
      <c r="U306" s="492" t="s">
        <v>68</v>
      </c>
      <c r="V306" s="972">
        <v>4</v>
      </c>
      <c r="W306" s="492" t="s">
        <v>178</v>
      </c>
      <c r="X306" s="965">
        <v>6</v>
      </c>
      <c r="Y306" s="492" t="s">
        <v>68</v>
      </c>
      <c r="Z306" s="972">
        <v>5</v>
      </c>
      <c r="AA306" s="492" t="s">
        <v>19</v>
      </c>
      <c r="AB306" s="980" t="s">
        <v>127</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112</v>
      </c>
      <c r="T307" s="966">
        <v>6</v>
      </c>
      <c r="U307" s="969" t="s">
        <v>68</v>
      </c>
      <c r="V307" s="973">
        <v>4</v>
      </c>
      <c r="W307" s="969" t="s">
        <v>178</v>
      </c>
      <c r="X307" s="966">
        <v>6</v>
      </c>
      <c r="Y307" s="969" t="s">
        <v>68</v>
      </c>
      <c r="Z307" s="973">
        <v>5</v>
      </c>
      <c r="AA307" s="969" t="s">
        <v>19</v>
      </c>
      <c r="AB307" s="981" t="s">
        <v>127</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88</v>
      </c>
      <c r="O308" s="941"/>
      <c r="P308" s="952" t="str">
        <f>IFERROR(VLOOKUP(K308,'【参考】数式用'!$A$5:$J$27,MATCH(O308,'【参考】数式用'!$B$4:$J$4,0)+1,0),"")</f>
        <v/>
      </c>
      <c r="Q308" s="941"/>
      <c r="R308" s="952" t="str">
        <f>IFERROR(VLOOKUP(K308,'【参考】数式用'!$A$5:$J$27,MATCH(Q308,'【参考】数式用'!$B$4:$J$4,0)+1,0),"")</f>
        <v/>
      </c>
      <c r="S308" s="959" t="s">
        <v>112</v>
      </c>
      <c r="T308" s="964">
        <v>6</v>
      </c>
      <c r="U308" s="574" t="s">
        <v>68</v>
      </c>
      <c r="V308" s="971">
        <v>4</v>
      </c>
      <c r="W308" s="574" t="s">
        <v>178</v>
      </c>
      <c r="X308" s="964">
        <v>6</v>
      </c>
      <c r="Y308" s="574" t="s">
        <v>68</v>
      </c>
      <c r="Z308" s="971">
        <v>5</v>
      </c>
      <c r="AA308" s="574" t="s">
        <v>19</v>
      </c>
      <c r="AB308" s="979" t="s">
        <v>127</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524</v>
      </c>
      <c r="O309" s="942"/>
      <c r="P309" s="953" t="str">
        <f>IFERROR(VLOOKUP(K308,'【参考】数式用'!$A$5:$J$27,MATCH(O309,'【参考】数式用'!$B$4:$J$4,0)+1,0),"")</f>
        <v/>
      </c>
      <c r="Q309" s="942"/>
      <c r="R309" s="953" t="str">
        <f>IFERROR(VLOOKUP(K308,'【参考】数式用'!$A$5:$J$27,MATCH(Q309,'【参考】数式用'!$B$4:$J$4,0)+1,0),"")</f>
        <v/>
      </c>
      <c r="S309" s="487" t="s">
        <v>112</v>
      </c>
      <c r="T309" s="965">
        <v>6</v>
      </c>
      <c r="U309" s="492" t="s">
        <v>68</v>
      </c>
      <c r="V309" s="972">
        <v>4</v>
      </c>
      <c r="W309" s="492" t="s">
        <v>178</v>
      </c>
      <c r="X309" s="965">
        <v>6</v>
      </c>
      <c r="Y309" s="492" t="s">
        <v>68</v>
      </c>
      <c r="Z309" s="972">
        <v>5</v>
      </c>
      <c r="AA309" s="492" t="s">
        <v>19</v>
      </c>
      <c r="AB309" s="980" t="s">
        <v>127</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112</v>
      </c>
      <c r="T310" s="966">
        <v>6</v>
      </c>
      <c r="U310" s="969" t="s">
        <v>68</v>
      </c>
      <c r="V310" s="973">
        <v>4</v>
      </c>
      <c r="W310" s="969" t="s">
        <v>178</v>
      </c>
      <c r="X310" s="966">
        <v>6</v>
      </c>
      <c r="Y310" s="969" t="s">
        <v>68</v>
      </c>
      <c r="Z310" s="973">
        <v>5</v>
      </c>
      <c r="AA310" s="969" t="s">
        <v>19</v>
      </c>
      <c r="AB310" s="981" t="s">
        <v>127</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88</v>
      </c>
      <c r="O311" s="941"/>
      <c r="P311" s="952" t="str">
        <f>IFERROR(VLOOKUP(K311,'【参考】数式用'!$A$5:$J$27,MATCH(O311,'【参考】数式用'!$B$4:$J$4,0)+1,0),"")</f>
        <v/>
      </c>
      <c r="Q311" s="941"/>
      <c r="R311" s="952" t="str">
        <f>IFERROR(VLOOKUP(K311,'【参考】数式用'!$A$5:$J$27,MATCH(Q311,'【参考】数式用'!$B$4:$J$4,0)+1,0),"")</f>
        <v/>
      </c>
      <c r="S311" s="959" t="s">
        <v>112</v>
      </c>
      <c r="T311" s="964">
        <v>6</v>
      </c>
      <c r="U311" s="574" t="s">
        <v>68</v>
      </c>
      <c r="V311" s="971">
        <v>4</v>
      </c>
      <c r="W311" s="574" t="s">
        <v>178</v>
      </c>
      <c r="X311" s="964">
        <v>6</v>
      </c>
      <c r="Y311" s="574" t="s">
        <v>68</v>
      </c>
      <c r="Z311" s="971">
        <v>5</v>
      </c>
      <c r="AA311" s="574" t="s">
        <v>19</v>
      </c>
      <c r="AB311" s="979" t="s">
        <v>127</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524</v>
      </c>
      <c r="O312" s="942"/>
      <c r="P312" s="953" t="str">
        <f>IFERROR(VLOOKUP(K311,'【参考】数式用'!$A$5:$J$27,MATCH(O312,'【参考】数式用'!$B$4:$J$4,0)+1,0),"")</f>
        <v/>
      </c>
      <c r="Q312" s="942"/>
      <c r="R312" s="953" t="str">
        <f>IFERROR(VLOOKUP(K311,'【参考】数式用'!$A$5:$J$27,MATCH(Q312,'【参考】数式用'!$B$4:$J$4,0)+1,0),"")</f>
        <v/>
      </c>
      <c r="S312" s="487" t="s">
        <v>112</v>
      </c>
      <c r="T312" s="965">
        <v>6</v>
      </c>
      <c r="U312" s="492" t="s">
        <v>68</v>
      </c>
      <c r="V312" s="972">
        <v>4</v>
      </c>
      <c r="W312" s="492" t="s">
        <v>178</v>
      </c>
      <c r="X312" s="965">
        <v>6</v>
      </c>
      <c r="Y312" s="492" t="s">
        <v>68</v>
      </c>
      <c r="Z312" s="972">
        <v>5</v>
      </c>
      <c r="AA312" s="492" t="s">
        <v>19</v>
      </c>
      <c r="AB312" s="980" t="s">
        <v>127</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112</v>
      </c>
      <c r="T313" s="966">
        <v>6</v>
      </c>
      <c r="U313" s="969" t="s">
        <v>68</v>
      </c>
      <c r="V313" s="973">
        <v>4</v>
      </c>
      <c r="W313" s="969" t="s">
        <v>178</v>
      </c>
      <c r="X313" s="966">
        <v>6</v>
      </c>
      <c r="Y313" s="969" t="s">
        <v>68</v>
      </c>
      <c r="Z313" s="973">
        <v>5</v>
      </c>
      <c r="AA313" s="969" t="s">
        <v>19</v>
      </c>
      <c r="AB313" s="981" t="s">
        <v>127</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2285</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80</v>
      </c>
      <c r="AR1" s="1291"/>
      <c r="AS1" s="1303" t="str">
        <f>IF(基本情報入力シート!C33="","",基本情報入力シート!C33)</f>
        <v>○○市</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45</v>
      </c>
      <c r="B3" s="832"/>
      <c r="C3" s="867"/>
      <c r="D3" s="872" t="str">
        <f>IF(基本情報入力シート!M38="","",基本情報入力シート!M38)</f>
        <v>○○ケアサービス</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200</v>
      </c>
      <c r="B5" s="868"/>
      <c r="C5" s="868"/>
      <c r="D5" s="868"/>
      <c r="E5" s="868"/>
      <c r="F5" s="868"/>
      <c r="G5" s="868"/>
      <c r="H5" s="868"/>
      <c r="I5" s="868"/>
      <c r="J5" s="868"/>
      <c r="K5" s="895"/>
      <c r="L5" s="1119">
        <f>IFERROR(SUMIF(T:T,"令和６年度の算定予定",AI:AI),"")</f>
        <v>42066928</v>
      </c>
      <c r="M5" s="907" t="s">
        <v>30</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2283</v>
      </c>
      <c r="C6" s="868"/>
      <c r="D6" s="868"/>
      <c r="E6" s="868"/>
      <c r="F6" s="868"/>
      <c r="G6" s="868"/>
      <c r="H6" s="868"/>
      <c r="I6" s="868"/>
      <c r="J6" s="868"/>
      <c r="K6" s="895"/>
      <c r="L6" s="1120">
        <f>IFERROR(SUMIF(T:T,"令和６年度の算定予定",AK:AK),"")</f>
        <v>14545339</v>
      </c>
      <c r="M6" s="907" t="s">
        <v>30</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2281</v>
      </c>
      <c r="AL6" s="1265"/>
      <c r="AM6" s="949"/>
      <c r="AN6" s="1265"/>
      <c r="AO6" s="1282"/>
      <c r="AP6" s="929"/>
      <c r="AQ6" s="929"/>
      <c r="AR6" s="1294"/>
      <c r="AS6" s="929"/>
      <c r="AT6" s="929"/>
      <c r="AU6" s="1315"/>
      <c r="AY6" s="1331" t="s">
        <v>2274</v>
      </c>
      <c r="AZ6" s="1334" t="str">
        <f>IF(OR(AZ7="旧処遇加算Ⅰ相当あり",AZ8="旧処遇加算Ⅰ相当あり"),"旧処遇加算Ⅰ相当あり","旧処遇加算Ⅰ相当なし")</f>
        <v>旧処遇加算Ⅰ相当あり</v>
      </c>
      <c r="BA6" s="1334"/>
      <c r="BB6" s="1334"/>
      <c r="BC6" s="1334" t="str">
        <f>IF(OR(BC7="旧処遇加算Ⅰ・Ⅱ相当あり",BC8="旧処遇加算Ⅰ・Ⅱ相当あり"),"旧処遇加算Ⅰ・Ⅱ相当あり","旧処遇加算Ⅰ・Ⅱ相当なし")</f>
        <v>旧処遇加算Ⅰ・Ⅱ相当あり</v>
      </c>
      <c r="BD6" s="1334"/>
      <c r="BE6" s="1334"/>
      <c r="BF6" s="1334" t="str">
        <f>IF(OR(BF7="旧特定加算相当あり",BF8="旧特定加算相当あり"),"旧特定加算相当あり","旧特定加算相当なし")</f>
        <v>旧特定加算相当あり</v>
      </c>
      <c r="BG6" s="1334"/>
      <c r="BH6" s="1334"/>
      <c r="BI6" s="1334" t="str">
        <f>IF(OR(BI7="旧特定加算Ⅰ相当あり",BI8="旧特定加算Ⅰ相当あり"),"旧特定加算Ⅰ相当あり","旧特定加算Ⅰ相当なし")</f>
        <v>旧特定加算Ⅰ相当あり</v>
      </c>
      <c r="BJ6" s="1334"/>
      <c r="BK6" s="1334"/>
    </row>
    <row r="7" spans="1:64" ht="35.25" customHeight="1">
      <c r="A7" s="1103"/>
      <c r="B7" s="1108" t="s">
        <v>2373</v>
      </c>
      <c r="C7" s="868"/>
      <c r="D7" s="868"/>
      <c r="E7" s="868"/>
      <c r="F7" s="868"/>
      <c r="G7" s="868"/>
      <c r="H7" s="868"/>
      <c r="I7" s="868"/>
      <c r="J7" s="868"/>
      <c r="K7" s="895"/>
      <c r="L7" s="1120">
        <f>IFERROR(SUMIF(T:T,"令和６年度の算定予定",AM:AM),"")</f>
        <v>3717190</v>
      </c>
      <c r="M7" s="907" t="s">
        <v>30</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2228</v>
      </c>
      <c r="AL7" s="1266"/>
      <c r="AM7" s="1266"/>
      <c r="AN7" s="1266"/>
      <c r="AO7" s="1266"/>
      <c r="AP7" s="1266"/>
      <c r="AQ7" s="1290"/>
      <c r="AR7" s="1295">
        <f>SUMIF(T:T,"令和６年度の算定予定",AR:AR)</f>
        <v>2</v>
      </c>
      <c r="AS7" s="1058"/>
      <c r="AT7" s="1058"/>
      <c r="AY7" s="1331" t="s">
        <v>2113</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4"/>
      <c r="BK7" s="1334"/>
    </row>
    <row r="8" spans="1:64" ht="35.25" customHeight="1">
      <c r="A8" s="1104"/>
      <c r="B8" s="1108" t="s">
        <v>2374</v>
      </c>
      <c r="C8" s="868"/>
      <c r="D8" s="868"/>
      <c r="E8" s="868"/>
      <c r="F8" s="868"/>
      <c r="G8" s="868"/>
      <c r="H8" s="868"/>
      <c r="I8" s="868"/>
      <c r="J8" s="868"/>
      <c r="K8" s="895"/>
      <c r="L8" s="1121">
        <f>IFERROR(SUMIF(T:T,"令和６年度の算定予定",AJ:AJ),"")</f>
        <v>17305648</v>
      </c>
      <c r="M8" s="907" t="s">
        <v>30</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2074</v>
      </c>
      <c r="AL8" s="1266"/>
      <c r="AM8" s="1266"/>
      <c r="AN8" s="1266"/>
      <c r="AO8" s="1266"/>
      <c r="AP8" s="1266"/>
      <c r="AQ8" s="1290"/>
      <c r="AR8" s="1296">
        <f>SUM(BJ:BJ)</f>
        <v>2</v>
      </c>
      <c r="AS8" s="1058"/>
      <c r="AT8" s="1058"/>
      <c r="AY8" s="1331" t="s">
        <v>2191</v>
      </c>
      <c r="AZ8" s="1334" t="str">
        <f>'別紙様式2-4（年度内の区分変更がある場合に記入）'!AV7</f>
        <v>旧処遇加算Ⅰ相当なし</v>
      </c>
      <c r="BA8" s="1334"/>
      <c r="BB8" s="1334"/>
      <c r="BC8" s="1334" t="str">
        <f>'別紙様式2-4（年度内の区分変更がある場合に記入）'!AX7</f>
        <v>旧処遇加算Ⅰ・Ⅱ相当あり</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2290</v>
      </c>
      <c r="B9" s="1109"/>
      <c r="C9" s="1109"/>
      <c r="D9" s="1109"/>
      <c r="E9" s="1109"/>
      <c r="F9" s="1109"/>
      <c r="G9" s="1109"/>
      <c r="H9" s="1109"/>
      <c r="I9" s="1109"/>
      <c r="J9" s="1109"/>
      <c r="K9" s="1118"/>
      <c r="L9" s="1122">
        <f>IFERROR(SUMIF(T:T,"（参考）令和７年度の移行予定",AJ:AJ),"")</f>
        <v>9000324</v>
      </c>
      <c r="M9" s="907" t="s">
        <v>30</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2375</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v>
      </c>
      <c r="AS11" s="1304" t="str">
        <f>IF(BI7="旧特定加算Ⅰ相当なし","",IF(COUNTIF(BK:BK,"未入力")=0,"○","未入力あり"))</f>
        <v>○</v>
      </c>
      <c r="AT11" s="1311" t="s">
        <v>2280</v>
      </c>
      <c r="AV11" s="1320"/>
      <c r="AW11" s="1320"/>
      <c r="AX11" s="1"/>
      <c r="AY11" s="1"/>
      <c r="AZ11" s="1"/>
      <c r="BA11" s="1"/>
      <c r="BB11" s="1"/>
      <c r="BC11" s="1"/>
      <c r="BD11" s="1"/>
    </row>
    <row r="12" spans="1:64" ht="53.25" customHeight="1">
      <c r="A12" s="1106"/>
      <c r="B12" s="854" t="s">
        <v>790</v>
      </c>
      <c r="C12" s="869"/>
      <c r="D12" s="869"/>
      <c r="E12" s="869"/>
      <c r="F12" s="875"/>
      <c r="G12" s="881" t="s">
        <v>208</v>
      </c>
      <c r="H12" s="891" t="s">
        <v>25</v>
      </c>
      <c r="I12" s="891"/>
      <c r="J12" s="896" t="s">
        <v>225</v>
      </c>
      <c r="K12" s="901" t="s">
        <v>171</v>
      </c>
      <c r="L12" s="908" t="s">
        <v>1825</v>
      </c>
      <c r="M12" s="918" t="s">
        <v>217</v>
      </c>
      <c r="N12" s="1010" t="s">
        <v>932</v>
      </c>
      <c r="O12" s="1017" t="s">
        <v>2264</v>
      </c>
      <c r="P12" s="1151" t="s">
        <v>2354</v>
      </c>
      <c r="Q12" s="1161"/>
      <c r="R12" s="1169"/>
      <c r="S12" s="1177" t="s">
        <v>1697</v>
      </c>
      <c r="T12" s="1189" t="s">
        <v>2265</v>
      </c>
      <c r="U12" s="1196"/>
      <c r="V12" s="1017" t="s">
        <v>574</v>
      </c>
      <c r="W12" s="1212" t="s">
        <v>2337</v>
      </c>
      <c r="X12" s="1219"/>
      <c r="Y12" s="1219"/>
      <c r="Z12" s="1219"/>
      <c r="AA12" s="1219"/>
      <c r="AB12" s="1219"/>
      <c r="AC12" s="1219"/>
      <c r="AD12" s="1219"/>
      <c r="AE12" s="1219"/>
      <c r="AF12" s="1219"/>
      <c r="AG12" s="1219"/>
      <c r="AH12" s="1229"/>
      <c r="AI12" s="1212" t="s">
        <v>221</v>
      </c>
      <c r="AJ12" s="1247" t="s">
        <v>2351</v>
      </c>
      <c r="AK12" s="1258" t="s">
        <v>2273</v>
      </c>
      <c r="AL12" s="1267"/>
      <c r="AM12" s="1046" t="s">
        <v>2267</v>
      </c>
      <c r="AN12" s="1036"/>
      <c r="AO12" s="1027" t="s">
        <v>693</v>
      </c>
      <c r="AP12" s="1036"/>
      <c r="AQ12" s="1046" t="s">
        <v>683</v>
      </c>
      <c r="AR12" s="1046" t="s">
        <v>687</v>
      </c>
      <c r="AS12" s="1067" t="s">
        <v>691</v>
      </c>
      <c r="AT12" s="1312" t="s">
        <v>2091</v>
      </c>
      <c r="AU12" s="1081"/>
      <c r="AV12" s="1321" t="s">
        <v>2349</v>
      </c>
      <c r="AW12" s="1321"/>
      <c r="BL12" s="1098" t="s">
        <v>1435</v>
      </c>
    </row>
    <row r="13" spans="1:64" ht="159.75" customHeight="1">
      <c r="A13" s="1107"/>
      <c r="B13" s="855"/>
      <c r="C13" s="870"/>
      <c r="D13" s="870"/>
      <c r="E13" s="870"/>
      <c r="F13" s="876"/>
      <c r="G13" s="882"/>
      <c r="H13" s="892" t="s">
        <v>2181</v>
      </c>
      <c r="I13" s="892" t="s">
        <v>2350</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2366</v>
      </c>
      <c r="AL13" s="1018" t="s">
        <v>2272</v>
      </c>
      <c r="AM13" s="1018" t="s">
        <v>740</v>
      </c>
      <c r="AN13" s="1028" t="s">
        <v>136</v>
      </c>
      <c r="AO13" s="1028" t="s">
        <v>2352</v>
      </c>
      <c r="AP13" s="1018" t="s">
        <v>2353</v>
      </c>
      <c r="AQ13" s="1047" t="s">
        <v>679</v>
      </c>
      <c r="AR13" s="1047" t="s">
        <v>2358</v>
      </c>
      <c r="AS13" s="1305" t="s">
        <v>2355</v>
      </c>
      <c r="AT13" s="1077"/>
      <c r="AU13" s="1316"/>
      <c r="AV13" s="1084" t="s">
        <v>2270</v>
      </c>
      <c r="AW13" s="1323" t="s">
        <v>134</v>
      </c>
      <c r="AX13" s="1326" t="s">
        <v>2287</v>
      </c>
      <c r="AY13" s="1084" t="s">
        <v>1058</v>
      </c>
      <c r="AZ13" s="1322" t="s">
        <v>874</v>
      </c>
      <c r="BA13" s="1322"/>
      <c r="BB13" s="1322"/>
      <c r="BC13" s="1322"/>
      <c r="BD13" s="1322"/>
      <c r="BE13" s="1322"/>
      <c r="BF13" s="1084" t="s">
        <v>2245</v>
      </c>
      <c r="BG13" s="1084" t="s">
        <v>908</v>
      </c>
      <c r="BH13" s="1084" t="s">
        <v>1802</v>
      </c>
      <c r="BI13" s="1084" t="s">
        <v>1662</v>
      </c>
      <c r="BJ13" s="1096" t="s">
        <v>1843</v>
      </c>
      <c r="BK13" s="1096" t="s">
        <v>1977</v>
      </c>
      <c r="BL13" s="1336"/>
    </row>
    <row r="14" spans="1:64"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1">
        <f>IF(SUM('別紙様式2-2（４・５月分）'!R14:R16)=0,"",SUM('別紙様式2-2（４・５月分）'!R14:R16))</f>
        <v>0.224</v>
      </c>
      <c r="P14" s="1153" t="str">
        <f>IFERROR(VLOOKUP('別紙様式2-2（４・５月分）'!AR14,'【参考】数式用'!$AT$5:$AU$22,2,FALSE),"")</f>
        <v>新加算Ⅰ</v>
      </c>
      <c r="Q14" s="1163"/>
      <c r="R14" s="1171"/>
      <c r="S14" s="1179">
        <f>IFERROR(VLOOKUP(K14,'【参考】数式用'!$A$5:$AB$27,MATCH(P14,'【参考】数式用'!$B$4:$AB$4,0)+1,0),"")</f>
        <v>0.245</v>
      </c>
      <c r="T14" s="1191" t="s">
        <v>2266</v>
      </c>
      <c r="U14" s="1198" t="s">
        <v>2219</v>
      </c>
      <c r="V14" s="1204">
        <f>IFERROR(VLOOKUP(K14,'【参考】数式用'!$A$5:$AB$27,MATCH(U14,'【参考】数式用'!$B$4:$AB$4,0)+1,0),"")</f>
        <v>0.245</v>
      </c>
      <c r="W14" s="1214" t="s">
        <v>112</v>
      </c>
      <c r="X14" s="1221">
        <v>6</v>
      </c>
      <c r="Y14" s="1227" t="s">
        <v>68</v>
      </c>
      <c r="Z14" s="1221">
        <v>6</v>
      </c>
      <c r="AA14" s="1227" t="s">
        <v>178</v>
      </c>
      <c r="AB14" s="1221">
        <v>7</v>
      </c>
      <c r="AC14" s="1227" t="s">
        <v>68</v>
      </c>
      <c r="AD14" s="1221">
        <v>3</v>
      </c>
      <c r="AE14" s="1227" t="s">
        <v>19</v>
      </c>
      <c r="AF14" s="1227" t="s">
        <v>127</v>
      </c>
      <c r="AG14" s="1227">
        <f>IF(X14&gt;=1,(AB14*12+AD14)-(X14*12+Z14)+1,"")</f>
        <v>10</v>
      </c>
      <c r="AH14" s="1231" t="s">
        <v>12</v>
      </c>
      <c r="AI14" s="1239">
        <f>IFERROR(ROUNDDOWN(ROUND(L14*V14,0)*M14,0)*AG14,"")</f>
        <v>5167050</v>
      </c>
      <c r="AJ14" s="1249">
        <f>IFERROR(ROUNDDOWN(ROUND((L14*(V14-AX14)),0)*M14,0)*AG14,"")</f>
        <v>2172270</v>
      </c>
      <c r="AK14" s="1260">
        <f>IFERROR(IF(OR(N14="",N15="",N17=""),0,ROUNDDOWN(ROUNDDOWN(ROUND(L14*VLOOKUP(K14,'【参考】数式用'!$A$5:$AB$27,MATCH("新加算Ⅳ",'【参考】数式用'!$B$4:$AB$4,0)+1,0),0)*M14,0)*AG14*0.5,0)),"")</f>
        <v>1529025</v>
      </c>
      <c r="AL14" s="1268"/>
      <c r="AM14" s="1273">
        <f>IFERROR(IF(OR(N17="ベア加算",N17=""),0,IF(OR(U14="新加算Ⅰ",U14="新加算Ⅱ",U14="新加算Ⅲ",U14="新加算Ⅳ"),ROUNDDOWN(ROUND(L14*VLOOKUP(K14,'【参考】数式用'!$A$5:$I$27,MATCH("ベア加算",'【参考】数式用'!$B$4:$I$4,0)+1,0),0)*M14,0)*AG14,0)),"")</f>
        <v>0</v>
      </c>
      <c r="AN14" s="1278"/>
      <c r="AO14" s="1284" t="s">
        <v>1422</v>
      </c>
      <c r="AP14" s="1286"/>
      <c r="AQ14" s="1286" t="s">
        <v>1422</v>
      </c>
      <c r="AR14" s="1299">
        <v>1</v>
      </c>
      <c r="AS14" s="1306" t="s">
        <v>1052</v>
      </c>
      <c r="AT14" s="1078" t="str">
        <f>IF(AV14="","",IF(V14&lt;O14,"！加算の要件上は問題ありませんが、令和６年４・５月と比較して令和６年６月に加算率が下がる計画になっています。",""))</f>
        <v/>
      </c>
      <c r="AU14" s="1317"/>
      <c r="AV14" s="1322" t="str">
        <f>IF(K14&lt;&gt;"","V列に色付け","")</f>
        <v>V列に色付け</v>
      </c>
      <c r="AW14" s="1324" t="str">
        <f>IF('別紙様式2-2（４・５月分）'!O14="","",'別紙様式2-2（４・５月分）'!O14)</f>
        <v>処遇加算Ⅱ</v>
      </c>
      <c r="AX14" s="1327">
        <f>IF(SUM('別紙様式2-2（４・５月分）'!P14:P16)=0,"",SUM('別紙様式2-2（４・５月分）'!P14:P16))</f>
        <v>0.14200000000000002</v>
      </c>
      <c r="AY14" s="1333" t="str">
        <f>IFERROR(VLOOKUP(K14,'【参考】数式用'!$AJ$2:$AK$24,2,FALSE),"")</f>
        <v>訪問介護</v>
      </c>
      <c r="AZ14" s="1090" t="s">
        <v>2219</v>
      </c>
      <c r="BA14" s="1090" t="s">
        <v>2220</v>
      </c>
      <c r="BB14" s="1090" t="s">
        <v>1025</v>
      </c>
      <c r="BC14" s="1090" t="s">
        <v>1912</v>
      </c>
      <c r="BD14" s="1090" t="str">
        <f>IF(AND(P14&lt;&gt;"新加算Ⅰ",P14&lt;&gt;"新加算Ⅱ",P14&lt;&gt;"新加算Ⅲ",P14&lt;&gt;"新加算Ⅳ"),P14,IF(Q16&lt;&gt;"",Q16,""))</f>
        <v xml:space="preserve">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入力済</v>
      </c>
      <c r="BJ14" s="133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2" t="str">
        <f>IF(OR(U14="新加算Ⅰ",U14="新加算Ⅴ（１）",U14="新加算Ⅴ（２）",U14="新加算Ⅴ（５）",U14="新加算Ⅴ（７）",U14="新加算Ⅴ（10）"),IF(AS14="","未入力","入力済"),"")</f>
        <v>入力済</v>
      </c>
      <c r="BL14" s="1084" t="str">
        <f>G14</f>
        <v>東京都</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特定加算Ⅱ</v>
      </c>
      <c r="AX15" s="1327"/>
      <c r="AY15" s="1333"/>
      <c r="AZ15" s="1090"/>
      <c r="BA15" s="1090"/>
      <c r="BB15" s="1090"/>
      <c r="BC15" s="1090"/>
      <c r="BD15" s="1090"/>
      <c r="BE15" s="1090"/>
      <c r="BF15" s="1090"/>
      <c r="BG15" s="1090"/>
      <c r="BH15" s="1090"/>
      <c r="BI15" s="1090"/>
      <c r="BJ15" s="1335"/>
      <c r="BK15" s="1322"/>
      <c r="BL15" s="1084" t="str">
        <f>G14</f>
        <v>東京都</v>
      </c>
    </row>
    <row r="16" spans="1:64" ht="15" customHeight="1">
      <c r="A16" s="849"/>
      <c r="B16" s="857"/>
      <c r="C16" s="860"/>
      <c r="D16" s="860"/>
      <c r="E16" s="860"/>
      <c r="F16" s="878"/>
      <c r="G16" s="884"/>
      <c r="H16" s="884"/>
      <c r="I16" s="884"/>
      <c r="J16" s="1116"/>
      <c r="K16" s="884"/>
      <c r="L16" s="1124"/>
      <c r="M16" s="1127"/>
      <c r="N16" s="1138"/>
      <c r="O16" s="1143"/>
      <c r="P16" s="1155" t="s">
        <v>262</v>
      </c>
      <c r="Q16" s="1165" t="str">
        <f>IFERROR(VLOOKUP('別紙様式2-2（４・５月分）'!AR14,'【参考】数式用'!$AT$5:$AV$22,3,FALSE),"")</f>
        <v xml:space="preserve"> </v>
      </c>
      <c r="R16" s="1173" t="s">
        <v>132</v>
      </c>
      <c r="S16" s="1181" t="str">
        <f>IFERROR(VLOOKUP(K14,'【参考】数式用'!$A$5:$AB$27,MATCH(Q16,'【参考】数式用'!$B$4:$AB$4,0)+1,0),"")</f>
        <v/>
      </c>
      <c r="T16" s="1193" t="s">
        <v>195</v>
      </c>
      <c r="U16" s="1200" t="s">
        <v>2219</v>
      </c>
      <c r="V16" s="1206">
        <f>IFERROR(VLOOKUP(K14,'【参考】数式用'!$A$5:$AB$27,MATCH(U16,'【参考】数式用'!$B$4:$AB$4,0)+1,0),"")</f>
        <v>0.245</v>
      </c>
      <c r="W16" s="1216" t="s">
        <v>112</v>
      </c>
      <c r="X16" s="1223">
        <v>7</v>
      </c>
      <c r="Y16" s="968" t="s">
        <v>68</v>
      </c>
      <c r="Z16" s="1223">
        <v>4</v>
      </c>
      <c r="AA16" s="968" t="s">
        <v>178</v>
      </c>
      <c r="AB16" s="1223">
        <v>8</v>
      </c>
      <c r="AC16" s="968" t="s">
        <v>68</v>
      </c>
      <c r="AD16" s="1223">
        <v>3</v>
      </c>
      <c r="AE16" s="968" t="s">
        <v>19</v>
      </c>
      <c r="AF16" s="968" t="s">
        <v>127</v>
      </c>
      <c r="AG16" s="968">
        <f>IF(X16&gt;=1,(AB16*12+AD16)-(X16*12+Z16)+1,"")</f>
        <v>12</v>
      </c>
      <c r="AH16" s="1233" t="s">
        <v>12</v>
      </c>
      <c r="AI16" s="1241">
        <f>IFERROR(ROUNDDOWN(ROUND(L14*V16,0)*M14,0)*AG16,"")</f>
        <v>6200460</v>
      </c>
      <c r="AJ16" s="1251">
        <f>IFERROR(ROUNDDOWN(ROUND((L14*(V16-AX14)),0)*M14,0)*AG16,"")</f>
        <v>2606724</v>
      </c>
      <c r="AK16" s="1262">
        <f>IFERROR(IF(OR(N14="",N15="",N17=""),0,ROUNDDOWN(ROUNDDOWN(ROUND(L14*VLOOKUP(K14,'【参考】数式用'!$A$5:$AB$27,MATCH("新加算Ⅳ",'【参考】数式用'!$B$4:$AB$4,0)+1,0),0)*M14,0)*AG16*0.5,0)),"")</f>
        <v>1834830</v>
      </c>
      <c r="AL16" s="1270" t="str">
        <f>IF(U16&lt;&gt;"","新規に適用","")</f>
        <v>新規に適用</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継続で適用</v>
      </c>
      <c r="AP16" s="1287"/>
      <c r="AQ16" s="1279" t="str">
        <f>IF(AND(U16&lt;&gt;"",AQ14=""),"新規に適用",IF(AND(U16&lt;&gt;"",AQ14&lt;&gt;""),"継続で適用",""))</f>
        <v>継続で適用</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08" t="str">
        <f>IF(AND(U16&lt;&gt;"",AS14=""),"新規に適用",IF(AND(U16&lt;&gt;"",AS14&lt;&gt;""),"継続で適用",""))</f>
        <v>継続で適用</v>
      </c>
      <c r="AT16" s="1313"/>
      <c r="AU16" s="1317"/>
      <c r="AV16" s="1322" t="str">
        <f>IF(K14&lt;&gt;"","V列に色付け","")</f>
        <v>V列に色付け</v>
      </c>
      <c r="AW16" s="1324"/>
      <c r="AX16" s="1327"/>
      <c r="AY16" s="1"/>
      <c r="AZ16" s="1"/>
      <c r="BA16" s="1"/>
      <c r="BB16" s="1"/>
      <c r="BC16" s="1"/>
      <c r="BD16" s="1"/>
      <c r="BE16" s="1"/>
      <c r="BF16" s="1"/>
      <c r="BG16" s="1"/>
      <c r="BH16" s="1"/>
      <c r="BI16" s="1"/>
      <c r="BJ16" s="1"/>
      <c r="BK16" s="1"/>
      <c r="BL16" s="1084" t="str">
        <f>G14</f>
        <v>東京都</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ベア加算なし</v>
      </c>
      <c r="AX17" s="1327"/>
      <c r="AY17" s="1"/>
      <c r="AZ17" s="1"/>
      <c r="BA17" s="1"/>
      <c r="BB17" s="1"/>
      <c r="BC17" s="1"/>
      <c r="BD17" s="1"/>
      <c r="BE17" s="1"/>
      <c r="BF17" s="1"/>
      <c r="BG17" s="1"/>
      <c r="BH17" s="1"/>
      <c r="BI17" s="1"/>
      <c r="BJ17" s="1"/>
      <c r="BK17" s="1"/>
      <c r="BL17" s="1084" t="str">
        <f>G14</f>
        <v>東京都</v>
      </c>
    </row>
    <row r="18" spans="1:64"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処遇加算Ⅰ</v>
      </c>
      <c r="O18" s="1145">
        <f>IF(SUM('別紙様式2-2（４・５月分）'!R17:R19)=0,"",SUM('別紙様式2-2（４・５月分）'!R17:R19))</f>
        <v>0.20300000000000001</v>
      </c>
      <c r="P18" s="1153" t="str">
        <f>IFERROR(VLOOKUP('別紙様式2-2（４・５月分）'!AR17,'【参考】数式用'!$AT$5:$AU$22,2,FALSE),"")</f>
        <v>新加算Ⅱ</v>
      </c>
      <c r="Q18" s="1163"/>
      <c r="R18" s="1171"/>
      <c r="S18" s="1183">
        <f>IFERROR(VLOOKUP(K18,'【参考】数式用'!$A$5:$AB$27,MATCH(P18,'【参考】数式用'!$B$4:$AB$4,0)+1,0),"")</f>
        <v>0.224</v>
      </c>
      <c r="T18" s="1191" t="s">
        <v>2266</v>
      </c>
      <c r="U18" s="1198" t="s">
        <v>2219</v>
      </c>
      <c r="V18" s="1208">
        <f>IFERROR(VLOOKUP(K18,'【参考】数式用'!$A$5:$AB$27,MATCH(U18,'【参考】数式用'!$B$4:$AB$4,0)+1,0),"")</f>
        <v>0.245</v>
      </c>
      <c r="W18" s="1214" t="s">
        <v>112</v>
      </c>
      <c r="X18" s="1221">
        <v>6</v>
      </c>
      <c r="Y18" s="1227" t="s">
        <v>68</v>
      </c>
      <c r="Z18" s="1221">
        <v>6</v>
      </c>
      <c r="AA18" s="1227" t="s">
        <v>178</v>
      </c>
      <c r="AB18" s="1221">
        <v>7</v>
      </c>
      <c r="AC18" s="1227" t="s">
        <v>68</v>
      </c>
      <c r="AD18" s="1221">
        <v>3</v>
      </c>
      <c r="AE18" s="1227" t="s">
        <v>19</v>
      </c>
      <c r="AF18" s="1227" t="s">
        <v>127</v>
      </c>
      <c r="AG18" s="1227">
        <f>IF(X18&gt;=1,(AB18*12+AD18)-(X18*12+Z18)+1,"")</f>
        <v>10</v>
      </c>
      <c r="AH18" s="1231" t="s">
        <v>12</v>
      </c>
      <c r="AI18" s="1243">
        <f>IFERROR(ROUNDDOWN(ROUND(L18*V18,0)*M18,0)*AG18,"")</f>
        <v>2318190</v>
      </c>
      <c r="AJ18" s="1253">
        <f>IFERROR(ROUNDDOWN(ROUND((L18*(V18-AX18)),0)*M18,0)*AG18,"")</f>
        <v>974580</v>
      </c>
      <c r="AK18" s="1260">
        <f>IFERROR(IF(OR(N18="",N19="",N21=""),0,ROUNDDOWN(ROUNDDOWN(ROUND(L18*VLOOKUP(K18,'【参考】数式用'!$A$5:$AB$27,MATCH("新加算Ⅳ",'【参考】数式用'!$B$4:$AB$4,0)+1,0),0)*M18,0)*AG18*0.5,0)),"")</f>
        <v>685995</v>
      </c>
      <c r="AL18" s="1268"/>
      <c r="AM18" s="1273">
        <f>IFERROR(IF(OR(N21="ベア加算",N21=""),0,IF(OR(U18="新加算Ⅰ",U18="新加算Ⅱ",U18="新加算Ⅲ",U18="新加算Ⅳ"),ROUNDDOWN(ROUND(L18*VLOOKUP(K18,'【参考】数式用'!$A$5:$I$27,MATCH("ベア加算",'【参考】数式用'!$B$4:$I$4,0)+1,0),0)*M18,0)*AG18,0)),"")</f>
        <v>0</v>
      </c>
      <c r="AN18" s="1278"/>
      <c r="AO18" s="1284" t="s">
        <v>1422</v>
      </c>
      <c r="AP18" s="1286"/>
      <c r="AQ18" s="1286" t="s">
        <v>1422</v>
      </c>
      <c r="AR18" s="1299"/>
      <c r="AS18" s="1306" t="s">
        <v>2365</v>
      </c>
      <c r="AT18" s="1078" t="str">
        <f>IF(AV18="","",IF(V18&lt;O18,"！加算の要件上は問題ありませんが、令和６年４・５月と比較して令和６年６月に加算率が下がる計画になっています。",""))</f>
        <v/>
      </c>
      <c r="AU18" s="1318"/>
      <c r="AV18" s="1322" t="str">
        <f>IF(K18&lt;&gt;"","V列に色付け","")</f>
        <v>V列に色付け</v>
      </c>
      <c r="AW18" s="1324" t="str">
        <f>IF('別紙様式2-2（４・５月分）'!O17="","",'別紙様式2-2（４・５月分）'!O17)</f>
        <v>処遇加算Ⅱ</v>
      </c>
      <c r="AX18" s="1327">
        <f>IF(SUM('別紙様式2-2（４・５月分）'!P17:P19)=0,"",SUM('別紙様式2-2（４・５月分）'!P17:P19))</f>
        <v>0.14200000000000002</v>
      </c>
      <c r="AY18" s="1333" t="str">
        <f>IFERROR(VLOOKUP(K18,'【参考】数式用'!$AJ$2:$AK$24,2,FALSE),"")</f>
        <v>訪問型サービス_総合事業</v>
      </c>
      <c r="AZ18" s="1090" t="s">
        <v>2219</v>
      </c>
      <c r="BA18" s="1090" t="s">
        <v>2220</v>
      </c>
      <c r="BB18" s="1090" t="s">
        <v>1025</v>
      </c>
      <c r="BC18" s="1090" t="s">
        <v>1912</v>
      </c>
      <c r="BD18" s="1090" t="str">
        <f>IF(AND(P18&lt;&gt;"新加算Ⅰ",P18&lt;&gt;"新加算Ⅱ",P18&lt;&gt;"新加算Ⅲ",P18&lt;&gt;"新加算Ⅳ"),P18,IF(Q20&lt;&gt;"",Q20,""))</f>
        <v xml:space="preserve">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入力済</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入力済</v>
      </c>
      <c r="BL18" s="1084" t="str">
        <f>G18</f>
        <v>千代田区・中央区・港区</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特定加算Ⅱ</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特定加算Ⅱ</v>
      </c>
      <c r="AX19" s="1327"/>
      <c r="AY19" s="1333"/>
      <c r="AZ19" s="1090"/>
      <c r="BA19" s="1090"/>
      <c r="BB19" s="1090"/>
      <c r="BC19" s="1090"/>
      <c r="BD19" s="1090"/>
      <c r="BE19" s="1090"/>
      <c r="BF19" s="1090"/>
      <c r="BG19" s="1090"/>
      <c r="BH19" s="1090"/>
      <c r="BI19" s="1090"/>
      <c r="BJ19" s="1335"/>
      <c r="BK19" s="1322"/>
      <c r="BL19" s="1084" t="str">
        <f>G18</f>
        <v>千代田区・中央区・港区</v>
      </c>
    </row>
    <row r="20" spans="1:64" ht="15" customHeight="1">
      <c r="A20" s="849"/>
      <c r="B20" s="857"/>
      <c r="C20" s="860"/>
      <c r="D20" s="860"/>
      <c r="E20" s="860"/>
      <c r="F20" s="878"/>
      <c r="G20" s="884"/>
      <c r="H20" s="884"/>
      <c r="I20" s="884"/>
      <c r="J20" s="1116"/>
      <c r="K20" s="884"/>
      <c r="L20" s="1124"/>
      <c r="M20" s="1129"/>
      <c r="N20" s="1138"/>
      <c r="O20" s="1147"/>
      <c r="P20" s="1155" t="s">
        <v>262</v>
      </c>
      <c r="Q20" s="1165" t="str">
        <f>IFERROR(VLOOKUP('別紙様式2-2（４・５月分）'!AR17,'【参考】数式用'!$AT$5:$AV$22,3,FALSE),"")</f>
        <v xml:space="preserve"> </v>
      </c>
      <c r="R20" s="1173" t="s">
        <v>132</v>
      </c>
      <c r="S20" s="1185" t="str">
        <f>IFERROR(VLOOKUP(K18,'【参考】数式用'!$A$5:$AB$27,MATCH(Q20,'【参考】数式用'!$B$4:$AB$4,0)+1,0),"")</f>
        <v/>
      </c>
      <c r="T20" s="1193" t="s">
        <v>195</v>
      </c>
      <c r="U20" s="1200" t="s">
        <v>2219</v>
      </c>
      <c r="V20" s="1210">
        <f>IFERROR(VLOOKUP(K18,'【参考】数式用'!$A$5:$AB$27,MATCH(U20,'【参考】数式用'!$B$4:$AB$4,0)+1,0),"")</f>
        <v>0.245</v>
      </c>
      <c r="W20" s="1216" t="s">
        <v>112</v>
      </c>
      <c r="X20" s="1223">
        <v>7</v>
      </c>
      <c r="Y20" s="968" t="s">
        <v>68</v>
      </c>
      <c r="Z20" s="1223">
        <v>4</v>
      </c>
      <c r="AA20" s="968" t="s">
        <v>178</v>
      </c>
      <c r="AB20" s="1223">
        <v>8</v>
      </c>
      <c r="AC20" s="968" t="s">
        <v>68</v>
      </c>
      <c r="AD20" s="1223">
        <v>3</v>
      </c>
      <c r="AE20" s="968" t="s">
        <v>19</v>
      </c>
      <c r="AF20" s="968" t="s">
        <v>127</v>
      </c>
      <c r="AG20" s="968">
        <f>IF(X20&gt;=1,(AB20*12+AD20)-(X20*12+Z20)+1,"")</f>
        <v>12</v>
      </c>
      <c r="AH20" s="1233" t="s">
        <v>12</v>
      </c>
      <c r="AI20" s="1245">
        <f>IFERROR(ROUNDDOWN(ROUND(L18*V20,0)*M18,0)*AG20,"")</f>
        <v>2781828</v>
      </c>
      <c r="AJ20" s="1251">
        <f>IFERROR(ROUNDDOWN(ROUND((L18*(V20-AX18)),0)*M18,0)*AG20,"")</f>
        <v>1169496</v>
      </c>
      <c r="AK20" s="1262">
        <f>IFERROR(IF(OR(N18="",N19="",N21=""),0,ROUNDDOWN(ROUNDDOWN(ROUND(L18*VLOOKUP(K18,'【参考】数式用'!$A$5:$AB$27,MATCH("新加算Ⅳ",'【参考】数式用'!$B$4:$AB$4,0)+1,0),0)*M18,0)*AG20*0.5,0)),"")</f>
        <v>823194</v>
      </c>
      <c r="AL20" s="1270" t="str">
        <f>IF(U20&lt;&gt;"","新規に適用","")</f>
        <v>新規に適用</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継続で適用</v>
      </c>
      <c r="AP20" s="1287"/>
      <c r="AQ20" s="1279" t="str">
        <f>IF(AND(U20&lt;&gt;"",AQ18=""),"新規に適用",IF(AND(U20&lt;&gt;"",AQ18&lt;&gt;""),"継続で適用",""))</f>
        <v>継続で適用</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79" t="str">
        <f>IF(AND(U20&lt;&gt;"",AS18=""),"新規に適用",IF(AND(U20&lt;&gt;"",AS18&lt;&gt;""),"継続で適用",""))</f>
        <v>継続で適用</v>
      </c>
      <c r="AT20" s="1313"/>
      <c r="AU20" s="1318"/>
      <c r="AV20" s="1322" t="str">
        <f>IF(K18&lt;&gt;"","V列に色付け","")</f>
        <v>V列に色付け</v>
      </c>
      <c r="AW20" s="1324"/>
      <c r="AX20" s="1327"/>
      <c r="AY20" s="1"/>
      <c r="AZ20" s="1"/>
      <c r="BA20" s="1"/>
      <c r="BB20" s="1"/>
      <c r="BC20" s="1"/>
      <c r="BD20" s="1"/>
      <c r="BE20" s="1"/>
      <c r="BF20" s="1"/>
      <c r="BG20" s="1"/>
      <c r="BH20" s="1"/>
      <c r="BI20" s="1"/>
      <c r="BJ20" s="1"/>
      <c r="BK20" s="1"/>
      <c r="BL20" s="1084" t="str">
        <f>G18</f>
        <v>千代田区・中央区・港区</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ベア加算なし</v>
      </c>
      <c r="AX21" s="1327"/>
      <c r="AY21" s="1"/>
      <c r="AZ21" s="1"/>
      <c r="BA21" s="1"/>
      <c r="BB21" s="1"/>
      <c r="BC21" s="1"/>
      <c r="BD21" s="1"/>
      <c r="BE21" s="1"/>
      <c r="BF21" s="1"/>
      <c r="BG21" s="1"/>
      <c r="BH21" s="1"/>
      <c r="BI21" s="1"/>
      <c r="BJ21" s="1"/>
      <c r="BK21" s="1"/>
      <c r="BL21" s="1084" t="str">
        <f>G18</f>
        <v>千代田区・中央区・港区</v>
      </c>
    </row>
    <row r="22" spans="1:64"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5.3999999999999992e-002</v>
      </c>
      <c r="P22" s="1153" t="str">
        <f>IFERROR(VLOOKUP('別紙様式2-2（４・５月分）'!AR20,'【参考】数式用'!$AT$5:$AU$22,2,FALSE),"")</f>
        <v>新加算Ⅳ</v>
      </c>
      <c r="Q22" s="1163"/>
      <c r="R22" s="1171"/>
      <c r="S22" s="1183">
        <f>IFERROR(VLOOKUP(K22,'【参考】数式用'!$A$5:$AB$27,MATCH(P22,'【参考】数式用'!$B$4:$AB$4,0)+1,0),"")</f>
        <v>6.3999999999999987e-002</v>
      </c>
      <c r="T22" s="1191" t="s">
        <v>2266</v>
      </c>
      <c r="U22" s="1202" t="s">
        <v>1912</v>
      </c>
      <c r="V22" s="1208">
        <f>IFERROR(VLOOKUP(K22,'【参考】数式用'!$A$5:$AB$27,MATCH(U22,'【参考】数式用'!$B$4:$AB$4,0)+1,0),"")</f>
        <v>6.3999999999999987e-002</v>
      </c>
      <c r="W22" s="1214" t="s">
        <v>112</v>
      </c>
      <c r="X22" s="1221">
        <v>6</v>
      </c>
      <c r="Y22" s="1227" t="s">
        <v>68</v>
      </c>
      <c r="Z22" s="1221">
        <v>6</v>
      </c>
      <c r="AA22" s="1227" t="s">
        <v>178</v>
      </c>
      <c r="AB22" s="1221">
        <v>7</v>
      </c>
      <c r="AC22" s="1227" t="s">
        <v>68</v>
      </c>
      <c r="AD22" s="1221">
        <v>3</v>
      </c>
      <c r="AE22" s="1227" t="s">
        <v>19</v>
      </c>
      <c r="AF22" s="1227" t="s">
        <v>127</v>
      </c>
      <c r="AG22" s="1227">
        <f>IF(X22&gt;=1,(AB22*12+AD22)-(X22*12+Z22)+1,"")</f>
        <v>10</v>
      </c>
      <c r="AH22" s="1231" t="s">
        <v>12</v>
      </c>
      <c r="AI22" s="1243">
        <f>IFERROR(ROUNDDOWN(ROUND(L22*V22,0)*M22,0)*AG22,"")</f>
        <v>2127680</v>
      </c>
      <c r="AJ22" s="1253">
        <f>IFERROR(ROUNDDOWN(ROUND((L22*(V22-AX22)),0)*M22,0)*AG22,"")</f>
        <v>332450</v>
      </c>
      <c r="AK22" s="1260">
        <f>IFERROR(IF(OR(N22="",N23="",N25=""),0,ROUNDDOWN(ROUNDDOWN(ROUND(L22*VLOOKUP(K22,'【参考】数式用'!$A$5:$AB$27,MATCH("新加算Ⅳ",'【参考】数式用'!$B$4:$AB$4,0)+1,0),0)*M22,0)*AG22*0.5,0)),"")</f>
        <v>1063840</v>
      </c>
      <c r="AL22" s="1268"/>
      <c r="AM22" s="1273">
        <f>IFERROR(IF(OR(N25="ベア加算",N25=""),0,IF(OR(U22="新加算Ⅰ",U22="新加算Ⅱ",U22="新加算Ⅲ",U22="新加算Ⅳ"),ROUNDDOWN(ROUND(L22*VLOOKUP(K22,'【参考】数式用'!$A$5:$I$27,MATCH("ベア加算",'【参考】数式用'!$B$4:$I$4,0)+1,0),0)*M22,0)*AG22,0)),"")</f>
        <v>0</v>
      </c>
      <c r="AN22" s="1278"/>
      <c r="AO22" s="1284" t="s">
        <v>501</v>
      </c>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V列に色付け</v>
      </c>
      <c r="AW22" s="1324" t="str">
        <f>IF('別紙様式2-2（４・５月分）'!O20="","",'別紙様式2-2（４・５月分）'!O20)</f>
        <v>処遇加算Ⅱ</v>
      </c>
      <c r="AX22" s="1327">
        <f>IF(SUM('別紙様式2-2（４・５月分）'!P20:P22)=0,"",SUM('別紙様式2-2（４・５月分）'!P20:P22))</f>
        <v>5.3999999999999992e-002</v>
      </c>
      <c r="AY22" s="1333" t="str">
        <f>IFERROR(VLOOKUP(K22,'【参考】数式用'!$AJ$2:$AK$24,2,FALSE),"")</f>
        <v>通所介護</v>
      </c>
      <c r="AZ22" s="1090" t="s">
        <v>2219</v>
      </c>
      <c r="BA22" s="1090" t="s">
        <v>2220</v>
      </c>
      <c r="BB22" s="1090" t="s">
        <v>1025</v>
      </c>
      <c r="BC22" s="1090" t="s">
        <v>1912</v>
      </c>
      <c r="BD22" s="1090" t="str">
        <f>IF(AND(P22&lt;&gt;"新加算Ⅰ",P22&lt;&gt;"新加算Ⅱ",P22&lt;&gt;"新加算Ⅲ",P22&lt;&gt;"新加算Ⅳ"),P22,IF(Q24&lt;&gt;"",Q24,""))</f>
        <v xml:space="preserve">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東京都</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特定加算なし</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特定加算なし</v>
      </c>
      <c r="AX23" s="1327"/>
      <c r="AY23" s="1333"/>
      <c r="AZ23" s="1090"/>
      <c r="BA23" s="1090"/>
      <c r="BB23" s="1090"/>
      <c r="BC23" s="1090"/>
      <c r="BD23" s="1090"/>
      <c r="BE23" s="1090"/>
      <c r="BF23" s="1090"/>
      <c r="BG23" s="1090"/>
      <c r="BH23" s="1090"/>
      <c r="BI23" s="1090"/>
      <c r="BJ23" s="1335"/>
      <c r="BK23" s="1322"/>
      <c r="BL23" s="1084" t="str">
        <f>G22</f>
        <v>東京都</v>
      </c>
    </row>
    <row r="24" spans="1:64" ht="15" customHeight="1">
      <c r="A24" s="849"/>
      <c r="B24" s="857"/>
      <c r="C24" s="860"/>
      <c r="D24" s="860"/>
      <c r="E24" s="860"/>
      <c r="F24" s="878"/>
      <c r="G24" s="884"/>
      <c r="H24" s="884"/>
      <c r="I24" s="884"/>
      <c r="J24" s="1116"/>
      <c r="K24" s="884"/>
      <c r="L24" s="1124"/>
      <c r="M24" s="1127"/>
      <c r="N24" s="1138"/>
      <c r="O24" s="1147"/>
      <c r="P24" s="1157" t="s">
        <v>262</v>
      </c>
      <c r="Q24" s="1165" t="str">
        <f>IFERROR(VLOOKUP('別紙様式2-2（４・５月分）'!AR20,'【参考】数式用'!$AT$5:$AV$22,3,FALSE),"")</f>
        <v xml:space="preserve"> </v>
      </c>
      <c r="R24" s="1175" t="s">
        <v>132</v>
      </c>
      <c r="S24" s="1187" t="str">
        <f>IFERROR(VLOOKUP(K22,'【参考】数式用'!$A$5:$AB$27,MATCH(Q24,'【参考】数式用'!$B$4:$AB$4,0)+1,0),"")</f>
        <v/>
      </c>
      <c r="T24" s="1193" t="s">
        <v>195</v>
      </c>
      <c r="U24" s="1200" t="s">
        <v>1912</v>
      </c>
      <c r="V24" s="1210">
        <f>IFERROR(VLOOKUP(K22,'【参考】数式用'!$A$5:$AB$27,MATCH(U24,'【参考】数式用'!$B$4:$AB$4,0)+1,0),"")</f>
        <v>6.3999999999999987e-002</v>
      </c>
      <c r="W24" s="1216" t="s">
        <v>112</v>
      </c>
      <c r="X24" s="1223">
        <v>7</v>
      </c>
      <c r="Y24" s="968" t="s">
        <v>68</v>
      </c>
      <c r="Z24" s="1223">
        <v>4</v>
      </c>
      <c r="AA24" s="968" t="s">
        <v>178</v>
      </c>
      <c r="AB24" s="1223">
        <v>8</v>
      </c>
      <c r="AC24" s="968" t="s">
        <v>68</v>
      </c>
      <c r="AD24" s="1223">
        <v>3</v>
      </c>
      <c r="AE24" s="968" t="s">
        <v>19</v>
      </c>
      <c r="AF24" s="968" t="s">
        <v>127</v>
      </c>
      <c r="AG24" s="968">
        <f>IF(X24&gt;=1,(AB24*12+AD24)-(X24*12+Z24)+1,"")</f>
        <v>12</v>
      </c>
      <c r="AH24" s="1233" t="s">
        <v>12</v>
      </c>
      <c r="AI24" s="1245">
        <f>IFERROR(ROUNDDOWN(ROUND(L22*V24,0)*M22,0)*AG24,"")</f>
        <v>2553216</v>
      </c>
      <c r="AJ24" s="1251">
        <f>IFERROR(ROUNDDOWN(ROUND((L22*(V24-AX22)),0)*M22,0)*AG24,"")</f>
        <v>398940</v>
      </c>
      <c r="AK24" s="1262">
        <f>IFERROR(IF(OR(N22="",N23="",N25=""),0,ROUNDDOWN(ROUNDDOWN(ROUND(L22*VLOOKUP(K22,'【参考】数式用'!$A$5:$AB$27,MATCH("新加算Ⅳ",'【参考】数式用'!$B$4:$AB$4,0)+1,0),0)*M22,0)*AG24*0.5,0)),"")</f>
        <v>1276608</v>
      </c>
      <c r="AL24" s="1270" t="str">
        <f>IF(U24&lt;&gt;"","新規に適用","")</f>
        <v>新規に適用</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継続で適用</v>
      </c>
      <c r="AP24" s="1287"/>
      <c r="AQ24" s="1279" t="str">
        <f>IF(AND(U24&lt;&gt;"",AQ22=""),"新規に適用",IF(AND(U24&lt;&gt;"",AQ22&lt;&gt;""),"継続で適用",""))</f>
        <v>新規に適用</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新規に適用</v>
      </c>
      <c r="AT24" s="1313"/>
      <c r="AU24" s="1318"/>
      <c r="AV24" s="1322" t="str">
        <f>IF(K22&lt;&gt;"","V列に色付け","")</f>
        <v>V列に色付け</v>
      </c>
      <c r="AW24" s="1324"/>
      <c r="AX24" s="1327"/>
      <c r="AY24" s="1"/>
      <c r="AZ24" s="1"/>
      <c r="BA24" s="1"/>
      <c r="BB24" s="1"/>
      <c r="BC24" s="1"/>
      <c r="BD24" s="1"/>
      <c r="BE24" s="1"/>
      <c r="BF24" s="1"/>
      <c r="BG24" s="1"/>
      <c r="BH24" s="1"/>
      <c r="BI24" s="1"/>
      <c r="BJ24" s="1"/>
      <c r="BK24" s="1"/>
      <c r="BL24" s="1084" t="str">
        <f>G22</f>
        <v>東京都</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ベア加算</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ベア加算</v>
      </c>
      <c r="AX25" s="1327"/>
      <c r="AY25" s="1"/>
      <c r="AZ25" s="1"/>
      <c r="BA25" s="1"/>
      <c r="BB25" s="1"/>
      <c r="BC25" s="1"/>
      <c r="BD25" s="1"/>
      <c r="BE25" s="1"/>
      <c r="BF25" s="1"/>
      <c r="BG25" s="1"/>
      <c r="BH25" s="1"/>
      <c r="BI25" s="1"/>
      <c r="BJ25" s="1"/>
      <c r="BK25" s="1"/>
      <c r="BL25" s="1084" t="str">
        <f>G22</f>
        <v>東京都</v>
      </c>
    </row>
    <row r="26" spans="1:64"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処遇加算Ⅲ</v>
      </c>
      <c r="O26" s="1145">
        <f>IF(SUM('別紙様式2-2（４・５月分）'!R23:R25)=0,"",SUM('別紙様式2-2（４・５月分）'!R23:R25))</f>
        <v>4.1000000000000002e-002</v>
      </c>
      <c r="P26" s="1153" t="str">
        <f>IFERROR(VLOOKUP('別紙様式2-2（４・５月分）'!AR23,'【参考】数式用'!$AT$5:$AU$22,2,FALSE),"")</f>
        <v>新加算Ⅴ（14）</v>
      </c>
      <c r="Q26" s="1163"/>
      <c r="R26" s="1171"/>
      <c r="S26" s="1183">
        <f>IFERROR(VLOOKUP(K26,'【参考】数式用'!$A$5:$AB$27,MATCH(P26,'【参考】数式用'!$B$4:$AB$4,0)+1,0),"")</f>
        <v>5.6000000000000001e-002</v>
      </c>
      <c r="T26" s="1191" t="s">
        <v>2266</v>
      </c>
      <c r="U26" s="1202" t="s">
        <v>2392</v>
      </c>
      <c r="V26" s="1208">
        <f>IFERROR(VLOOKUP(K26,'【参考】数式用'!$A$5:$AB$27,MATCH(U26,'【参考】数式用'!$B$4:$AB$4,0)+1,0),"")</f>
        <v>5.6000000000000001e-002</v>
      </c>
      <c r="W26" s="1214" t="s">
        <v>112</v>
      </c>
      <c r="X26" s="1221">
        <v>6</v>
      </c>
      <c r="Y26" s="1227" t="s">
        <v>68</v>
      </c>
      <c r="Z26" s="1221">
        <v>6</v>
      </c>
      <c r="AA26" s="1227" t="s">
        <v>178</v>
      </c>
      <c r="AB26" s="1221">
        <v>6</v>
      </c>
      <c r="AC26" s="1227" t="s">
        <v>68</v>
      </c>
      <c r="AD26" s="1221">
        <v>9</v>
      </c>
      <c r="AE26" s="1227" t="s">
        <v>19</v>
      </c>
      <c r="AF26" s="1227" t="s">
        <v>127</v>
      </c>
      <c r="AG26" s="1227">
        <f>IF(X26&gt;=1,(AB26*12+AD26)-(X26*12+Z26)+1,"")</f>
        <v>4</v>
      </c>
      <c r="AH26" s="1231" t="s">
        <v>12</v>
      </c>
      <c r="AI26" s="1243">
        <f>IFERROR(ROUNDDOWN(ROUND(L26*V26,0)*M26,0)*AG26,"")</f>
        <v>857808</v>
      </c>
      <c r="AJ26" s="1253">
        <f>IFERROR(ROUNDDOWN(ROUND((L26*(V26-AX26)),0)*M26,0)*AG26,"")</f>
        <v>229768</v>
      </c>
      <c r="AK26" s="1260">
        <f>IFERROR(IF(OR(N26="",N27="",N29=""),0,ROUNDDOWN(ROUNDDOWN(ROUND(L26*VLOOKUP(K26,'【参考】数式用'!$A$5:$AB$27,MATCH("新加算Ⅳ",'【参考】数式用'!$B$4:$AB$4,0)+1,0),0)*M26,0)*AG26*0.5,0)),"")</f>
        <v>811854</v>
      </c>
      <c r="AL26" s="1268"/>
      <c r="AM26" s="1273">
        <f>IFERROR(IF(OR(N29="ベア加算",N29=""),0,IF(OR(U26="新加算Ⅰ",U26="新加算Ⅱ",U26="新加算Ⅲ",U26="新加算Ⅳ"),ROUNDDOWN(ROUND(L26*VLOOKUP(K26,'【参考】数式用'!$A$5:$I$27,MATCH("ベア加算",'【参考】数式用'!$B$4:$I$4,0)+1,0),0)*M26,0)*AG26,0)),"")</f>
        <v>0</v>
      </c>
      <c r="AN26" s="1278"/>
      <c r="AO26" s="1284"/>
      <c r="AP26" s="1286" t="s">
        <v>501</v>
      </c>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V列に色付け</v>
      </c>
      <c r="AW26" s="1324" t="str">
        <f>IF('別紙様式2-2（４・５月分）'!O23="","",'別紙様式2-2（４・５月分）'!O23)</f>
        <v>処遇加算Ⅲ</v>
      </c>
      <c r="AX26" s="1327">
        <f>IF(SUM('別紙様式2-2（４・５月分）'!P23:P25)=0,"",SUM('別紙様式2-2（４・５月分）'!P23:P25))</f>
        <v>4.1000000000000002e-002</v>
      </c>
      <c r="AY26" s="1333" t="str">
        <f>IFERROR(VLOOKUP(K26,'【参考】数式用'!$AJ$2:$AK$24,2,FALSE),"")</f>
        <v>介護予防_小規模多機能型居宅介護</v>
      </c>
      <c r="AZ26" s="1090" t="s">
        <v>2219</v>
      </c>
      <c r="BA26" s="1090" t="s">
        <v>2220</v>
      </c>
      <c r="BB26" s="1090" t="s">
        <v>1025</v>
      </c>
      <c r="BC26" s="1090" t="s">
        <v>1912</v>
      </c>
      <c r="BD26" s="1090" t="str">
        <f>IF(AND(P26&lt;&gt;"新加算Ⅰ",P26&lt;&gt;"新加算Ⅱ",P26&lt;&gt;"新加算Ⅲ",P26&lt;&gt;"新加算Ⅳ"),P26,IF(Q28&lt;&gt;"",Q28,""))</f>
        <v>新加算Ⅴ（14）</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入力済</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中央区</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特定加算なし</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18"/>
      <c r="AV27" s="1322"/>
      <c r="AW27" s="1324" t="str">
        <f>IF('別紙様式2-2（４・５月分）'!O24="","",'別紙様式2-2（４・５月分）'!O24)</f>
        <v>特定加算なし</v>
      </c>
      <c r="AX27" s="1327"/>
      <c r="AY27" s="1333"/>
      <c r="AZ27" s="1090"/>
      <c r="BA27" s="1090"/>
      <c r="BB27" s="1090"/>
      <c r="BC27" s="1090"/>
      <c r="BD27" s="1090"/>
      <c r="BE27" s="1090"/>
      <c r="BF27" s="1090"/>
      <c r="BG27" s="1090"/>
      <c r="BH27" s="1090"/>
      <c r="BI27" s="1090"/>
      <c r="BJ27" s="1335"/>
      <c r="BK27" s="1322"/>
      <c r="BL27" s="1084" t="str">
        <f>G26</f>
        <v>中央区</v>
      </c>
    </row>
    <row r="28" spans="1:64" ht="15" customHeight="1">
      <c r="A28" s="849"/>
      <c r="B28" s="857"/>
      <c r="C28" s="860"/>
      <c r="D28" s="860"/>
      <c r="E28" s="860"/>
      <c r="F28" s="878"/>
      <c r="G28" s="884"/>
      <c r="H28" s="884"/>
      <c r="I28" s="884"/>
      <c r="J28" s="1116"/>
      <c r="K28" s="884"/>
      <c r="L28" s="1124"/>
      <c r="M28" s="1129"/>
      <c r="N28" s="1138"/>
      <c r="O28" s="1147"/>
      <c r="P28" s="1157" t="s">
        <v>262</v>
      </c>
      <c r="Q28" s="1167" t="str">
        <f>IFERROR(VLOOKUP('別紙様式2-2（４・５月分）'!AR23,'【参考】数式用'!$AT$5:$AV$22,3,FALSE),"")</f>
        <v xml:space="preserve"> </v>
      </c>
      <c r="R28" s="1175" t="s">
        <v>132</v>
      </c>
      <c r="S28" s="1185" t="str">
        <f>IFERROR(VLOOKUP(K26,'【参考】数式用'!$A$5:$AB$27,MATCH(Q28,'【参考】数式用'!$B$4:$AB$4,0)+1,0),"")</f>
        <v/>
      </c>
      <c r="T28" s="1193" t="s">
        <v>195</v>
      </c>
      <c r="U28" s="1200" t="s">
        <v>2220</v>
      </c>
      <c r="V28" s="1210">
        <f>IFERROR(VLOOKUP(K26,'【参考】数式用'!$A$5:$AB$27,MATCH(U28,'【参考】数式用'!$B$4:$AB$4,0)+1,0),"")</f>
        <v>0.14600000000000002</v>
      </c>
      <c r="W28" s="1216" t="s">
        <v>112</v>
      </c>
      <c r="X28" s="1223">
        <v>7</v>
      </c>
      <c r="Y28" s="968" t="s">
        <v>68</v>
      </c>
      <c r="Z28" s="1223">
        <v>4</v>
      </c>
      <c r="AA28" s="968" t="s">
        <v>178</v>
      </c>
      <c r="AB28" s="1223">
        <v>8</v>
      </c>
      <c r="AC28" s="968" t="s">
        <v>68</v>
      </c>
      <c r="AD28" s="1223">
        <v>3</v>
      </c>
      <c r="AE28" s="968" t="s">
        <v>19</v>
      </c>
      <c r="AF28" s="968" t="s">
        <v>127</v>
      </c>
      <c r="AG28" s="968">
        <f>IF(X28&gt;=1,(AB28*12+AD28)-(X28*12+Z28)+1,"")</f>
        <v>12</v>
      </c>
      <c r="AH28" s="1233" t="s">
        <v>12</v>
      </c>
      <c r="AI28" s="1245">
        <f>IFERROR(ROUNDDOWN(ROUND(L26*V28,0)*M26,0)*AG28,"")</f>
        <v>6709284</v>
      </c>
      <c r="AJ28" s="1251">
        <f>IFERROR(ROUNDDOWN(ROUND((L26*(V28-AX26)),0)*M26,0)*AG28,"")</f>
        <v>4825164</v>
      </c>
      <c r="AK28" s="1262">
        <f>IFERROR(IF(OR(N26="",N27="",N29=""),0,ROUNDDOWN(ROUNDDOWN(ROUND(L26*VLOOKUP(K26,'【参考】数式用'!$A$5:$AB$27,MATCH("新加算Ⅳ",'【参考】数式用'!$B$4:$AB$4,0)+1,0),0)*M26,0)*AG28*0.5,0)),"")</f>
        <v>2435562</v>
      </c>
      <c r="AL28" s="1270" t="str">
        <f>IF(U28&lt;&gt;"","新規に適用","")</f>
        <v>新規に適用</v>
      </c>
      <c r="AM28" s="1275">
        <f>IFERROR(IF(OR(N29="ベア加算",N29=""),0,IF(OR(U26="新加算Ⅰ",U26="新加算Ⅱ",U26="新加算Ⅲ",U26="新加算Ⅳ"),0,ROUNDDOWN(ROUND(L26*VLOOKUP(K26,'【参考】数式用'!$A$5:$I$27,MATCH("ベア加算",'【参考】数式用'!$B$4:$I$4,0)+1,0),0)*M26,0)*AG28)),"")</f>
        <v>781212</v>
      </c>
      <c r="AN28" s="1279" t="str">
        <f>IF(AM28=0,"",IF(AND(U28&lt;&gt;"",AN26=""),"新規に適用",IF(AND(U28&lt;&gt;"",AN26&lt;&gt;""),"継続で適用","")))</f>
        <v>新規に適用</v>
      </c>
      <c r="AO28" s="1279" t="str">
        <f>IF(AND(U28&lt;&gt;"",AO26=""),"新規に適用",IF(AND(U28&lt;&gt;"",AO26&lt;&gt;""),"継続で適用",""))</f>
        <v>新規に適用</v>
      </c>
      <c r="AP28" s="1287"/>
      <c r="AQ28" s="1279" t="str">
        <f>IF(AND(U28&lt;&gt;"",AQ26=""),"新規に適用",IF(AND(U28&lt;&gt;"",AQ26&lt;&gt;""),"継続で適用",""))</f>
        <v>新規に適用</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279" t="str">
        <f>IF(AND(U28&lt;&gt;"",AS26=""),"新規に適用",IF(AND(U28&lt;&gt;"",AS26&lt;&gt;""),"継続で適用",""))</f>
        <v>新規に適用</v>
      </c>
      <c r="AT28" s="1313"/>
      <c r="AU28" s="1318"/>
      <c r="AV28" s="1322" t="str">
        <f>IF(K26&lt;&gt;"","V列に色付け","")</f>
        <v>V列に色付け</v>
      </c>
      <c r="AW28" s="1324"/>
      <c r="AX28" s="1327"/>
      <c r="AY28" s="1"/>
      <c r="AZ28" s="1"/>
      <c r="BA28" s="1"/>
      <c r="BB28" s="1"/>
      <c r="BC28" s="1"/>
      <c r="BD28" s="1"/>
      <c r="BE28" s="1"/>
      <c r="BF28" s="1"/>
      <c r="BG28" s="1"/>
      <c r="BH28" s="1"/>
      <c r="BI28" s="1"/>
      <c r="BJ28" s="1"/>
      <c r="BK28" s="1"/>
      <c r="BL28" s="1084" t="str">
        <f>G26</f>
        <v>中央区</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ベア加算なし</v>
      </c>
      <c r="AX29" s="1327"/>
      <c r="AY29" s="1"/>
      <c r="AZ29" s="1"/>
      <c r="BA29" s="1"/>
      <c r="BB29" s="1"/>
      <c r="BC29" s="1"/>
      <c r="BD29" s="1"/>
      <c r="BE29" s="1"/>
      <c r="BF29" s="1"/>
      <c r="BG29" s="1"/>
      <c r="BH29" s="1"/>
      <c r="BI29" s="1"/>
      <c r="BJ29" s="1"/>
      <c r="BK29" s="1"/>
      <c r="BL29" s="1084" t="str">
        <f>G26</f>
        <v>中央区</v>
      </c>
    </row>
    <row r="30" spans="1:64"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
      </c>
      <c r="Q30" s="1163"/>
      <c r="R30" s="1171"/>
      <c r="S30" s="1183" t="str">
        <f>IFERROR(VLOOKUP(K30,'【参考】数式用'!$A$5:$AB$27,MATCH(P30,'【参考】数式用'!$B$4:$AB$4,0)+1,0),"")</f>
        <v/>
      </c>
      <c r="T30" s="1191" t="s">
        <v>2266</v>
      </c>
      <c r="U30" s="1202" t="s">
        <v>1522</v>
      </c>
      <c r="V30" s="1208" t="str">
        <f>IFERROR(VLOOKUP(K30,'【参考】数式用'!$A$5:$AB$27,MATCH(U30,'【参考】数式用'!$B$4:$AB$4,0)+1,0),"")</f>
        <v/>
      </c>
      <c r="W30" s="1214" t="s">
        <v>112</v>
      </c>
      <c r="X30" s="1221">
        <v>6</v>
      </c>
      <c r="Y30" s="1227" t="s">
        <v>68</v>
      </c>
      <c r="Z30" s="1221">
        <v>6</v>
      </c>
      <c r="AA30" s="1227" t="s">
        <v>178</v>
      </c>
      <c r="AB30" s="1221">
        <v>7</v>
      </c>
      <c r="AC30" s="1227" t="s">
        <v>68</v>
      </c>
      <c r="AD30" s="1221">
        <v>3</v>
      </c>
      <c r="AE30" s="1227" t="s">
        <v>19</v>
      </c>
      <c r="AF30" s="1227" t="s">
        <v>127</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V列に色付け</v>
      </c>
      <c r="AW30" s="1325" t="str">
        <f>IF('別紙様式2-2（４・５月分）'!O26="","",'別紙様式2-2（４・５月分）'!O26)</f>
        <v>処遇加算Ⅱ</v>
      </c>
      <c r="AX30" s="1328">
        <f>IF(SUM('別紙様式2-2（４・５月分）'!P26:P28)=0,"",SUM('別紙様式2-2（４・５月分）'!P26:P28))</f>
        <v>6.e-002</v>
      </c>
      <c r="AY30" s="1333" t="str">
        <f>IFERROR(VLOOKUP(K30,'【参考】数式用'!$AJ$2:$AK$24,2,FALSE),"")</f>
        <v>介護老人福祉施設</v>
      </c>
      <c r="AZ30" s="1090" t="s">
        <v>2219</v>
      </c>
      <c r="BA30" s="1090" t="s">
        <v>2220</v>
      </c>
      <c r="BB30" s="1090" t="s">
        <v>1025</v>
      </c>
      <c r="BC30" s="1090" t="s">
        <v>1912</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千葉県</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千葉県</v>
      </c>
    </row>
    <row r="32" spans="1:64" ht="15" customHeight="1">
      <c r="A32" s="849"/>
      <c r="B32" s="857"/>
      <c r="C32" s="860"/>
      <c r="D32" s="860"/>
      <c r="E32" s="860"/>
      <c r="F32" s="878"/>
      <c r="G32" s="884"/>
      <c r="H32" s="884"/>
      <c r="I32" s="884"/>
      <c r="J32" s="1116"/>
      <c r="K32" s="884"/>
      <c r="L32" s="1124"/>
      <c r="M32" s="1127"/>
      <c r="N32" s="1138"/>
      <c r="O32" s="1147"/>
      <c r="P32" s="1157" t="s">
        <v>262</v>
      </c>
      <c r="Q32" s="1165" t="str">
        <f>IFERROR(VLOOKUP('別紙様式2-2（４・５月分）'!AR26,'【参考】数式用'!$AT$5:$AV$22,3,FALSE),"")</f>
        <v/>
      </c>
      <c r="R32" s="1175" t="s">
        <v>132</v>
      </c>
      <c r="S32" s="1187" t="str">
        <f>IFERROR(VLOOKUP(K30,'【参考】数式用'!$A$5:$AB$27,MATCH(Q32,'【参考】数式用'!$B$4:$AB$4,0)+1,0),"")</f>
        <v/>
      </c>
      <c r="T32" s="1193" t="s">
        <v>195</v>
      </c>
      <c r="U32" s="1200"/>
      <c r="V32" s="1210" t="str">
        <f>IFERROR(VLOOKUP(K30,'【参考】数式用'!$A$5:$AB$27,MATCH(U32,'【参考】数式用'!$B$4:$AB$4,0)+1,0),"")</f>
        <v/>
      </c>
      <c r="W32" s="1216" t="s">
        <v>112</v>
      </c>
      <c r="X32" s="1223">
        <v>7</v>
      </c>
      <c r="Y32" s="968" t="s">
        <v>68</v>
      </c>
      <c r="Z32" s="1223">
        <v>4</v>
      </c>
      <c r="AA32" s="968" t="s">
        <v>178</v>
      </c>
      <c r="AB32" s="1223">
        <v>8</v>
      </c>
      <c r="AC32" s="968" t="s">
        <v>68</v>
      </c>
      <c r="AD32" s="1223">
        <v>3</v>
      </c>
      <c r="AE32" s="968" t="s">
        <v>19</v>
      </c>
      <c r="AF32" s="968" t="s">
        <v>127</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V列に色付け</v>
      </c>
      <c r="AW32" s="1325"/>
      <c r="AX32" s="1328"/>
      <c r="AY32" s="1"/>
      <c r="AZ32" s="1"/>
      <c r="BA32" s="1"/>
      <c r="BB32" s="1"/>
      <c r="BC32" s="1"/>
      <c r="BD32" s="1"/>
      <c r="BE32" s="1"/>
      <c r="BF32" s="1"/>
      <c r="BG32" s="1"/>
      <c r="BH32" s="1"/>
      <c r="BI32" s="1"/>
      <c r="BJ32" s="1"/>
      <c r="BK32" s="1"/>
      <c r="BL32" s="1084" t="str">
        <f>G30</f>
        <v>千葉県</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千葉県</v>
      </c>
    </row>
    <row r="34" spans="1:64"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911">
        <f>IF(基本情報入力シート!AB59="","",基本情報入力シート!AB59)</f>
        <v>1935000</v>
      </c>
      <c r="M34" s="1131">
        <f>IF(基本情報入力シート!AC59="","",基本情報入力シート!AC59)</f>
        <v>10.68</v>
      </c>
      <c r="N34" s="1136" t="str">
        <f>IF('別紙様式2-2（４・５月分）'!Q29="","",'別紙様式2-2（４・５月分）'!Q29)</f>
        <v>処遇加算Ⅰ</v>
      </c>
      <c r="O34" s="1145">
        <f>IF(SUM('別紙様式2-2（４・５月分）'!R29:R31)=0,"",SUM('別紙様式2-2（４・５月分）'!R29:R31))</f>
        <v>0.10600000000000001</v>
      </c>
      <c r="P34" s="1153" t="str">
        <f>IFERROR(VLOOKUP('別紙様式2-2（４・５月分）'!AR29,'【参考】数式用'!$AT$5:$AU$22,2,FALSE),"")</f>
        <v>新加算Ⅴ（３）</v>
      </c>
      <c r="Q34" s="1163"/>
      <c r="R34" s="1171"/>
      <c r="S34" s="1183">
        <f>IFERROR(VLOOKUP(K34,'【参考】数式用'!$A$5:$AB$27,MATCH(P34,'【参考】数式用'!$B$4:$AB$4,0)+1,0),"")</f>
        <v>0.12000000000000001</v>
      </c>
      <c r="T34" s="1191" t="s">
        <v>2266</v>
      </c>
      <c r="U34" s="1198" t="s">
        <v>2220</v>
      </c>
      <c r="V34" s="1208">
        <f>IFERROR(VLOOKUP(K34,'【参考】数式用'!$A$5:$AB$27,MATCH(U34,'【参考】数式用'!$B$4:$AB$4,0)+1,0),"")</f>
        <v>0.13600000000000001</v>
      </c>
      <c r="W34" s="1214" t="s">
        <v>112</v>
      </c>
      <c r="X34" s="1221">
        <v>6</v>
      </c>
      <c r="Y34" s="1227" t="s">
        <v>68</v>
      </c>
      <c r="Z34" s="1221">
        <v>6</v>
      </c>
      <c r="AA34" s="1227" t="s">
        <v>178</v>
      </c>
      <c r="AB34" s="1221">
        <v>7</v>
      </c>
      <c r="AC34" s="1227" t="s">
        <v>68</v>
      </c>
      <c r="AD34" s="1221">
        <v>3</v>
      </c>
      <c r="AE34" s="1227" t="s">
        <v>85</v>
      </c>
      <c r="AF34" s="1227" t="s">
        <v>127</v>
      </c>
      <c r="AG34" s="1227">
        <f>IF(X34&gt;=1,(AB34*12+AD34)-(X34*12+Z34)+1,"")</f>
        <v>10</v>
      </c>
      <c r="AH34" s="1231" t="s">
        <v>12</v>
      </c>
      <c r="AI34" s="1243">
        <f>IFERROR(ROUNDDOWN(ROUND(L34*V34,0)*M34,0)*AG34,"")</f>
        <v>28105480</v>
      </c>
      <c r="AJ34" s="1253">
        <f>IFERROR(ROUNDDOWN(ROUND((L34*(V34-AX34)),0)*M34,0)*AG34,"")</f>
        <v>10952870</v>
      </c>
      <c r="AK34" s="1260">
        <f>IFERROR(IF(OR(N34="",N35="",N37=""),0,ROUNDDOWN(ROUNDDOWN(ROUND(L34*VLOOKUP(K34,'【参考】数式用'!$A$5:$AB$27,MATCH("新加算Ⅳ",'【参考】数式用'!$B$4:$AB$4,0)+1,0),0)*M34,0)*AG34*0.5,0)),"")</f>
        <v>9299610</v>
      </c>
      <c r="AL34" s="1268"/>
      <c r="AM34" s="1273">
        <f>IFERROR(IF(OR(N37="ベア加算",N37=""),0,IF(OR(U34="新加算Ⅰ",U34="新加算Ⅱ",U34="新加算Ⅲ",U34="新加算Ⅳ"),ROUNDDOWN(ROUND(L34*VLOOKUP(K34,'【参考】数式用'!$A$5:$I$27,MATCH("ベア加算",'【参考】数式用'!$B$4:$I$4,0)+1,0),0)*M34,0)*AG34,0)),"")</f>
        <v>3306520</v>
      </c>
      <c r="AN34" s="1278" t="s">
        <v>501</v>
      </c>
      <c r="AO34" s="1284" t="s">
        <v>501</v>
      </c>
      <c r="AP34" s="1286"/>
      <c r="AQ34" s="1286" t="s">
        <v>1422</v>
      </c>
      <c r="AR34" s="1299">
        <v>1</v>
      </c>
      <c r="AS34" s="1306"/>
      <c r="AT34" s="1078" t="str">
        <f>IF(AV34="","",IF(V34&lt;O34,"！加算の要件上は問題ありませんが、令和６年４・５月と比較して令和６年６月に加算率が下がる計画になっています。",""))</f>
        <v/>
      </c>
      <c r="AU34" s="1318"/>
      <c r="AV34" s="1322" t="str">
        <f>IF(K34&lt;&gt;"","V列に色付け","")</f>
        <v>V列に色付け</v>
      </c>
      <c r="AW34" s="1325" t="str">
        <f>IF('別紙様式2-2（４・５月分）'!O29="","",'別紙様式2-2（４・５月分）'!O29)</f>
        <v>処遇加算Ⅱ</v>
      </c>
      <c r="AX34" s="1330">
        <f>IF(SUM('別紙様式2-2（４・５月分）'!P29:P31)=0,"",SUM('別紙様式2-2（４・５月分）'!P29:P31))</f>
        <v>8.299999999999999e-002</v>
      </c>
      <c r="AY34" s="1333" t="str">
        <f>IFERROR(VLOOKUP(K34,'【参考】数式用'!$AJ$2:$AK$24,2,FALSE),"")</f>
        <v>介護老人福祉施設</v>
      </c>
      <c r="AZ34" s="1090" t="s">
        <v>2219</v>
      </c>
      <c r="BA34" s="1090" t="s">
        <v>2220</v>
      </c>
      <c r="BB34" s="1090" t="s">
        <v>1025</v>
      </c>
      <c r="BC34" s="1090" t="s">
        <v>1912</v>
      </c>
      <c r="BD34" s="1090" t="str">
        <f>IF(AND(P34&lt;&gt;"新加算Ⅰ",P34&lt;&gt;"新加算Ⅱ",P34&lt;&gt;"新加算Ⅲ",P34&lt;&gt;"新加算Ⅳ"),P34,IF(Q36&lt;&gt;"",Q36,""))</f>
        <v>新加算Ⅴ（３）</v>
      </c>
      <c r="BE34" s="1090"/>
      <c r="BF34" s="1090" t="str">
        <f>IF(AM34&lt;&gt;0,IF(AN34="○","入力済","未入力"),"")</f>
        <v>入力済</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入力済</v>
      </c>
      <c r="BJ34" s="133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2" t="str">
        <f>IF(OR(U34="新加算Ⅰ",U34="新加算Ⅴ（１）",U34="新加算Ⅴ（２）",U34="新加算Ⅴ（５）",U34="新加算Ⅴ（７）",U34="新加算Ⅴ（10）"),IF(AS34="","未入力","入力済"),"")</f>
        <v/>
      </c>
      <c r="BL34" s="1084" t="str">
        <f>G34</f>
        <v>千葉県</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特定加算Ⅱ</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特定加算Ⅱ</v>
      </c>
      <c r="AX35" s="1328"/>
      <c r="AY35" s="1333"/>
      <c r="AZ35" s="1090"/>
      <c r="BA35" s="1090"/>
      <c r="BB35" s="1090"/>
      <c r="BC35" s="1090"/>
      <c r="BD35" s="1090"/>
      <c r="BE35" s="1090"/>
      <c r="BF35" s="1090"/>
      <c r="BG35" s="1090"/>
      <c r="BH35" s="1090"/>
      <c r="BI35" s="1090"/>
      <c r="BJ35" s="1335"/>
      <c r="BK35" s="1322"/>
      <c r="BL35" s="1084" t="str">
        <f>G34</f>
        <v>千葉県</v>
      </c>
    </row>
    <row r="36" spans="1:64" ht="15" customHeight="1">
      <c r="A36" s="849"/>
      <c r="B36" s="857"/>
      <c r="C36" s="860"/>
      <c r="D36" s="860"/>
      <c r="E36" s="860"/>
      <c r="F36" s="878"/>
      <c r="G36" s="884"/>
      <c r="H36" s="884"/>
      <c r="I36" s="884"/>
      <c r="J36" s="1116"/>
      <c r="K36" s="884"/>
      <c r="L36" s="911"/>
      <c r="M36" s="1131"/>
      <c r="N36" s="1138"/>
      <c r="O36" s="1147"/>
      <c r="P36" s="1157" t="s">
        <v>262</v>
      </c>
      <c r="Q36" s="1165" t="str">
        <f>IFERROR(VLOOKUP('別紙様式2-2（４・５月分）'!AR29,'【参考】数式用'!$AT$5:$AV$22,3,FALSE),"")</f>
        <v xml:space="preserve"> </v>
      </c>
      <c r="R36" s="1175" t="s">
        <v>132</v>
      </c>
      <c r="S36" s="1185" t="str">
        <f>IFERROR(VLOOKUP(K34,'【参考】数式用'!$A$5:$AB$27,MATCH(Q36,'【参考】数式用'!$B$4:$AB$4,0)+1,0),"")</f>
        <v/>
      </c>
      <c r="T36" s="1193" t="s">
        <v>195</v>
      </c>
      <c r="U36" s="1200"/>
      <c r="V36" s="1210" t="str">
        <f>IFERROR(VLOOKUP(K34,'【参考】数式用'!$A$5:$AB$27,MATCH(U36,'【参考】数式用'!$B$4:$AB$4,0)+1,0),"")</f>
        <v/>
      </c>
      <c r="W36" s="1216" t="s">
        <v>112</v>
      </c>
      <c r="X36" s="1223">
        <v>7</v>
      </c>
      <c r="Y36" s="968" t="s">
        <v>68</v>
      </c>
      <c r="Z36" s="1223">
        <v>4</v>
      </c>
      <c r="AA36" s="968" t="s">
        <v>178</v>
      </c>
      <c r="AB36" s="1223">
        <v>8</v>
      </c>
      <c r="AC36" s="968" t="s">
        <v>68</v>
      </c>
      <c r="AD36" s="1223">
        <v>3</v>
      </c>
      <c r="AE36" s="968" t="s">
        <v>85</v>
      </c>
      <c r="AF36" s="968" t="s">
        <v>127</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11159532</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V列に色付け</v>
      </c>
      <c r="AW36" s="1325"/>
      <c r="AX36" s="1328"/>
      <c r="AY36" s="1"/>
      <c r="AZ36" s="1"/>
      <c r="BA36" s="1"/>
      <c r="BB36" s="1"/>
      <c r="BC36" s="1"/>
      <c r="BD36" s="1"/>
      <c r="BE36" s="1"/>
      <c r="BF36" s="1"/>
      <c r="BG36" s="1"/>
      <c r="BH36" s="1"/>
      <c r="BI36" s="1"/>
      <c r="BJ36" s="1"/>
      <c r="BK36" s="1"/>
      <c r="BL36" s="1084" t="str">
        <f>G34</f>
        <v>千葉県</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ベア加算なし</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ベア加算なし</v>
      </c>
      <c r="AX37" s="1329"/>
      <c r="AY37" s="1"/>
      <c r="AZ37" s="1"/>
      <c r="BA37" s="1"/>
      <c r="BB37" s="1"/>
      <c r="BC37" s="1"/>
      <c r="BD37" s="1"/>
      <c r="BE37" s="1"/>
      <c r="BF37" s="1"/>
      <c r="BG37" s="1"/>
      <c r="BH37" s="1"/>
      <c r="BI37" s="1"/>
      <c r="BJ37" s="1"/>
      <c r="BK37" s="1"/>
      <c r="BL37" s="1084" t="str">
        <f>G34</f>
        <v>千葉県</v>
      </c>
    </row>
    <row r="38" spans="1:64"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910">
        <f>IF(基本情報入力シート!AB60="","",基本情報入力シート!AB60)</f>
        <v>237000</v>
      </c>
      <c r="M38" s="920">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2266</v>
      </c>
      <c r="U38" s="1198" t="s">
        <v>2220</v>
      </c>
      <c r="V38" s="1208">
        <f>IFERROR(VLOOKUP(K38,'【参考】数式用'!$A$5:$AB$27,MATCH(U38,'【参考】数式用'!$B$4:$AB$4,0)+1,0),"")</f>
        <v>0.13600000000000001</v>
      </c>
      <c r="W38" s="1214" t="s">
        <v>112</v>
      </c>
      <c r="X38" s="1221">
        <v>6</v>
      </c>
      <c r="Y38" s="1227" t="s">
        <v>68</v>
      </c>
      <c r="Z38" s="1221">
        <v>6</v>
      </c>
      <c r="AA38" s="1227" t="s">
        <v>178</v>
      </c>
      <c r="AB38" s="1221">
        <v>7</v>
      </c>
      <c r="AC38" s="1227" t="s">
        <v>68</v>
      </c>
      <c r="AD38" s="1221">
        <v>3</v>
      </c>
      <c r="AE38" s="1227" t="s">
        <v>19</v>
      </c>
      <c r="AF38" s="1227" t="s">
        <v>127</v>
      </c>
      <c r="AG38" s="1227">
        <f>IF(X38&gt;=1,(AB38*12+AD38)-(X38*12+Z38)+1,"")</f>
        <v>10</v>
      </c>
      <c r="AH38" s="1231" t="s">
        <v>12</v>
      </c>
      <c r="AI38" s="1243">
        <f>IFERROR(ROUNDDOWN(ROUND(L38*V38,0)*M38,0)*AG38,"")</f>
        <v>3490720</v>
      </c>
      <c r="AJ38" s="1253">
        <f>IFERROR(ROUNDDOWN(ROUND((L38*(V38-AX38)),0)*M38,0)*AG38,"")</f>
        <v>2643710</v>
      </c>
      <c r="AK38" s="1260">
        <f>IFERROR(IF(OR(N38="",N39="",N41=""),0,ROUNDDOWN(ROUNDDOWN(ROUND(L38*VLOOKUP(K38,'【参考】数式用'!$A$5:$AB$27,MATCH("新加算Ⅳ",'【参考】数式用'!$B$4:$AB$4,0)+1,0),0)*M38,0)*AG38*0.5,0)),"")</f>
        <v>1155015</v>
      </c>
      <c r="AL38" s="1268"/>
      <c r="AM38" s="1273">
        <f>IFERROR(IF(OR(N41="ベア加算",N41=""),0,IF(OR(U38="新加算Ⅰ",U38="新加算Ⅱ",U38="新加算Ⅲ",U38="新加算Ⅳ"),ROUNDDOWN(ROUND(L38*VLOOKUP(K38,'【参考】数式用'!$A$5:$I$27,MATCH("ベア加算",'【参考】数式用'!$B$4:$I$4,0)+1,0),0)*M38,0)*AG38,0)),"")</f>
        <v>410670</v>
      </c>
      <c r="AN38" s="1278" t="s">
        <v>501</v>
      </c>
      <c r="AO38" s="1284" t="s">
        <v>1422</v>
      </c>
      <c r="AP38" s="1286"/>
      <c r="AQ38" s="1286" t="s">
        <v>1422</v>
      </c>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V列に色付け</v>
      </c>
      <c r="AW38" s="1325" t="str">
        <f>IF('別紙様式2-2（４・５月分）'!O32="","",'別紙様式2-2（４・５月分）'!O32)</f>
        <v>処遇加算Ⅲ</v>
      </c>
      <c r="AX38" s="1327">
        <f>IF(SUM('別紙様式2-2（４・５月分）'!P32:P34)=0,"",SUM('別紙様式2-2（４・５月分）'!P32:P34))</f>
        <v>3.3000000000000002e-002</v>
      </c>
      <c r="AY38" s="1333" t="str">
        <f>IFERROR(VLOOKUP(K38,'【参考】数式用'!$AJ$2:$AK$24,2,FALSE),"")</f>
        <v>介護予防_短期入所生活介護</v>
      </c>
      <c r="AZ38" s="1090" t="s">
        <v>2219</v>
      </c>
      <c r="BA38" s="1090" t="s">
        <v>2220</v>
      </c>
      <c r="BB38" s="1090" t="s">
        <v>1025</v>
      </c>
      <c r="BC38" s="1090" t="s">
        <v>1912</v>
      </c>
      <c r="BD38" s="1090" t="str">
        <f>IF(AND(P38&lt;&gt;"新加算Ⅰ",P38&lt;&gt;"新加算Ⅱ",P38&lt;&gt;"新加算Ⅲ",P38&lt;&gt;"新加算Ⅳ"),P38,IF(Q40&lt;&gt;"",Q40,""))</f>
        <v>新加算Ⅴ（12）</v>
      </c>
      <c r="BE38" s="1090"/>
      <c r="BF38" s="1090" t="str">
        <f>IF(AM38&lt;&gt;0,IF(AN38="○","入力済","未入力"),"")</f>
        <v>入力済</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入力済</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千葉県</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特定加算Ⅱ</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特定加算なし</v>
      </c>
      <c r="AX39" s="1327"/>
      <c r="AY39" s="1333"/>
      <c r="AZ39" s="1090"/>
      <c r="BA39" s="1090"/>
      <c r="BB39" s="1090"/>
      <c r="BC39" s="1090"/>
      <c r="BD39" s="1090"/>
      <c r="BE39" s="1090"/>
      <c r="BF39" s="1090"/>
      <c r="BG39" s="1090"/>
      <c r="BH39" s="1090"/>
      <c r="BI39" s="1090"/>
      <c r="BJ39" s="1335"/>
      <c r="BK39" s="1322"/>
      <c r="BL39" s="1084" t="str">
        <f>G38</f>
        <v>千葉県</v>
      </c>
    </row>
    <row r="40" spans="1:64" ht="15" customHeight="1">
      <c r="A40" s="849"/>
      <c r="B40" s="857"/>
      <c r="C40" s="860"/>
      <c r="D40" s="860"/>
      <c r="E40" s="860"/>
      <c r="F40" s="878"/>
      <c r="G40" s="884"/>
      <c r="H40" s="884"/>
      <c r="I40" s="884"/>
      <c r="J40" s="1116"/>
      <c r="K40" s="884"/>
      <c r="L40" s="911"/>
      <c r="M40" s="921"/>
      <c r="N40" s="1138"/>
      <c r="O40" s="1147"/>
      <c r="P40" s="1157" t="s">
        <v>262</v>
      </c>
      <c r="Q40" s="1165" t="str">
        <f>IFERROR(VLOOKUP('別紙様式2-2（４・５月分）'!AR32,'【参考】数式用'!$AT$5:$AV$22,3,FALSE),"")</f>
        <v xml:space="preserve"> </v>
      </c>
      <c r="R40" s="1175" t="s">
        <v>132</v>
      </c>
      <c r="S40" s="1187" t="str">
        <f>IFERROR(VLOOKUP(K38,'【参考】数式用'!$A$5:$AB$27,MATCH(Q40,'【参考】数式用'!$B$4:$AB$4,0)+1,0),"")</f>
        <v/>
      </c>
      <c r="T40" s="1193" t="s">
        <v>195</v>
      </c>
      <c r="U40" s="1200"/>
      <c r="V40" s="1210" t="str">
        <f>IFERROR(VLOOKUP(K38,'【参考】数式用'!$A$5:$AB$27,MATCH(U40,'【参考】数式用'!$B$4:$AB$4,0)+1,0),"")</f>
        <v/>
      </c>
      <c r="W40" s="1216" t="s">
        <v>112</v>
      </c>
      <c r="X40" s="1225">
        <v>7</v>
      </c>
      <c r="Y40" s="968" t="s">
        <v>68</v>
      </c>
      <c r="Z40" s="1225">
        <v>4</v>
      </c>
      <c r="AA40" s="968" t="s">
        <v>178</v>
      </c>
      <c r="AB40" s="1225">
        <v>8</v>
      </c>
      <c r="AC40" s="968" t="s">
        <v>68</v>
      </c>
      <c r="AD40" s="1225">
        <v>3</v>
      </c>
      <c r="AE40" s="968" t="s">
        <v>19</v>
      </c>
      <c r="AF40" s="968" t="s">
        <v>127</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1386018</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V列に色付け</v>
      </c>
      <c r="AW40" s="1325"/>
      <c r="AX40" s="1327"/>
      <c r="AY40" s="1"/>
      <c r="AZ40" s="1"/>
      <c r="BA40" s="1"/>
      <c r="BB40" s="1"/>
      <c r="BC40" s="1"/>
      <c r="BD40" s="1"/>
      <c r="BE40" s="1"/>
      <c r="BF40" s="1"/>
      <c r="BG40" s="1"/>
      <c r="BH40" s="1"/>
      <c r="BI40" s="1"/>
      <c r="BJ40" s="1"/>
      <c r="BK40" s="1"/>
      <c r="BL40" s="1084" t="str">
        <f>G38</f>
        <v>千葉県</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ベア加算なし</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ベア加算なし</v>
      </c>
      <c r="AX41" s="1327"/>
      <c r="AY41" s="1"/>
      <c r="AZ41" s="1"/>
      <c r="BA41" s="1"/>
      <c r="BB41" s="1"/>
      <c r="BC41" s="1"/>
      <c r="BD41" s="1"/>
      <c r="BE41" s="1"/>
      <c r="BF41" s="1"/>
      <c r="BG41" s="1"/>
      <c r="BH41" s="1"/>
      <c r="BI41" s="1"/>
      <c r="BJ41" s="1"/>
      <c r="BK41" s="1"/>
      <c r="BL41" s="1084" t="str">
        <f>G38</f>
        <v>千葉県</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2266</v>
      </c>
      <c r="U42" s="1198"/>
      <c r="V42" s="1208" t="str">
        <f>IFERROR(VLOOKUP(K42,'【参考】数式用'!$A$5:$AB$27,MATCH(U42,'【参考】数式用'!$B$4:$AB$4,0)+1,0),"")</f>
        <v/>
      </c>
      <c r="W42" s="1214" t="s">
        <v>112</v>
      </c>
      <c r="X42" s="1221">
        <v>6</v>
      </c>
      <c r="Y42" s="1227" t="s">
        <v>68</v>
      </c>
      <c r="Z42" s="1221">
        <v>6</v>
      </c>
      <c r="AA42" s="1227" t="s">
        <v>178</v>
      </c>
      <c r="AB42" s="1221">
        <v>7</v>
      </c>
      <c r="AC42" s="1227" t="s">
        <v>68</v>
      </c>
      <c r="AD42" s="1221">
        <v>3</v>
      </c>
      <c r="AE42" s="1227" t="s">
        <v>19</v>
      </c>
      <c r="AF42" s="1227" t="s">
        <v>127</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2219</v>
      </c>
      <c r="BA42" s="1090" t="s">
        <v>2220</v>
      </c>
      <c r="BB42" s="1090" t="s">
        <v>1025</v>
      </c>
      <c r="BC42" s="1090" t="s">
        <v>1912</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262</v>
      </c>
      <c r="Q44" s="1165" t="str">
        <f>IFERROR(VLOOKUP('別紙様式2-2（４・５月分）'!AR35,'【参考】数式用'!$AT$5:$AV$22,3,FALSE),"")</f>
        <v/>
      </c>
      <c r="R44" s="1175" t="s">
        <v>132</v>
      </c>
      <c r="S44" s="1185" t="str">
        <f>IFERROR(VLOOKUP(K42,'【参考】数式用'!$A$5:$AB$27,MATCH(Q44,'【参考】数式用'!$B$4:$AB$4,0)+1,0),"")</f>
        <v/>
      </c>
      <c r="T44" s="1193" t="s">
        <v>195</v>
      </c>
      <c r="U44" s="1200"/>
      <c r="V44" s="1210" t="str">
        <f>IFERROR(VLOOKUP(K42,'【参考】数式用'!$A$5:$AB$27,MATCH(U44,'【参考】数式用'!$B$4:$AB$4,0)+1,0),"")</f>
        <v/>
      </c>
      <c r="W44" s="1216" t="s">
        <v>112</v>
      </c>
      <c r="X44" s="1225">
        <v>7</v>
      </c>
      <c r="Y44" s="968" t="s">
        <v>68</v>
      </c>
      <c r="Z44" s="1225">
        <v>4</v>
      </c>
      <c r="AA44" s="968" t="s">
        <v>178</v>
      </c>
      <c r="AB44" s="1225">
        <v>8</v>
      </c>
      <c r="AC44" s="968" t="s">
        <v>68</v>
      </c>
      <c r="AD44" s="1225">
        <v>3</v>
      </c>
      <c r="AE44" s="968" t="s">
        <v>19</v>
      </c>
      <c r="AF44" s="968" t="s">
        <v>127</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2266</v>
      </c>
      <c r="U46" s="1198"/>
      <c r="V46" s="1208" t="str">
        <f>IFERROR(VLOOKUP(K46,'【参考】数式用'!$A$5:$AB$27,MATCH(U46,'【参考】数式用'!$B$4:$AB$4,0)+1,0),"")</f>
        <v/>
      </c>
      <c r="W46" s="1214" t="s">
        <v>112</v>
      </c>
      <c r="X46" s="1221">
        <v>6</v>
      </c>
      <c r="Y46" s="1227" t="s">
        <v>68</v>
      </c>
      <c r="Z46" s="1221">
        <v>6</v>
      </c>
      <c r="AA46" s="1227" t="s">
        <v>178</v>
      </c>
      <c r="AB46" s="1221">
        <v>7</v>
      </c>
      <c r="AC46" s="1227" t="s">
        <v>68</v>
      </c>
      <c r="AD46" s="1221">
        <v>3</v>
      </c>
      <c r="AE46" s="1227" t="s">
        <v>19</v>
      </c>
      <c r="AF46" s="1227" t="s">
        <v>127</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2219</v>
      </c>
      <c r="BA46" s="1090" t="s">
        <v>2220</v>
      </c>
      <c r="BB46" s="1090" t="s">
        <v>1025</v>
      </c>
      <c r="BC46" s="1090" t="s">
        <v>1912</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262</v>
      </c>
      <c r="Q48" s="1165" t="str">
        <f>IFERROR(VLOOKUP('別紙様式2-2（４・５月分）'!AR38,'【参考】数式用'!$AT$5:$AV$22,3,FALSE),"")</f>
        <v/>
      </c>
      <c r="R48" s="1175" t="s">
        <v>132</v>
      </c>
      <c r="S48" s="1187" t="str">
        <f>IFERROR(VLOOKUP(K46,'【参考】数式用'!$A$5:$AB$27,MATCH(Q48,'【参考】数式用'!$B$4:$AB$4,0)+1,0),"")</f>
        <v/>
      </c>
      <c r="T48" s="1193" t="s">
        <v>195</v>
      </c>
      <c r="U48" s="1200"/>
      <c r="V48" s="1210" t="str">
        <f>IFERROR(VLOOKUP(K46,'【参考】数式用'!$A$5:$AB$27,MATCH(U48,'【参考】数式用'!$B$4:$AB$4,0)+1,0),"")</f>
        <v/>
      </c>
      <c r="W48" s="1216" t="s">
        <v>112</v>
      </c>
      <c r="X48" s="1225">
        <v>7</v>
      </c>
      <c r="Y48" s="968" t="s">
        <v>68</v>
      </c>
      <c r="Z48" s="1225">
        <v>4</v>
      </c>
      <c r="AA48" s="968" t="s">
        <v>178</v>
      </c>
      <c r="AB48" s="1225">
        <v>8</v>
      </c>
      <c r="AC48" s="968" t="s">
        <v>68</v>
      </c>
      <c r="AD48" s="1225">
        <v>3</v>
      </c>
      <c r="AE48" s="968" t="s">
        <v>19</v>
      </c>
      <c r="AF48" s="968" t="s">
        <v>127</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2266</v>
      </c>
      <c r="U50" s="1198"/>
      <c r="V50" s="1208" t="str">
        <f>IFERROR(VLOOKUP(K50,'【参考】数式用'!$A$5:$AB$27,MATCH(U50,'【参考】数式用'!$B$4:$AB$4,0)+1,0),"")</f>
        <v/>
      </c>
      <c r="W50" s="1214" t="s">
        <v>112</v>
      </c>
      <c r="X50" s="1221">
        <v>6</v>
      </c>
      <c r="Y50" s="1227" t="s">
        <v>68</v>
      </c>
      <c r="Z50" s="1221">
        <v>6</v>
      </c>
      <c r="AA50" s="1227" t="s">
        <v>178</v>
      </c>
      <c r="AB50" s="1221">
        <v>7</v>
      </c>
      <c r="AC50" s="1227" t="s">
        <v>68</v>
      </c>
      <c r="AD50" s="1221">
        <v>3</v>
      </c>
      <c r="AE50" s="1227" t="s">
        <v>19</v>
      </c>
      <c r="AF50" s="1227" t="s">
        <v>127</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2219</v>
      </c>
      <c r="BA50" s="1090" t="s">
        <v>2220</v>
      </c>
      <c r="BB50" s="1090" t="s">
        <v>1025</v>
      </c>
      <c r="BC50" s="1090" t="s">
        <v>1912</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262</v>
      </c>
      <c r="Q52" s="1165" t="str">
        <f>IFERROR(VLOOKUP('別紙様式2-2（４・５月分）'!AR41,'【参考】数式用'!$AT$5:$AV$22,3,FALSE),"")</f>
        <v/>
      </c>
      <c r="R52" s="1175" t="s">
        <v>132</v>
      </c>
      <c r="S52" s="1185" t="str">
        <f>IFERROR(VLOOKUP(K50,'【参考】数式用'!$A$5:$AB$27,MATCH(Q52,'【参考】数式用'!$B$4:$AB$4,0)+1,0),"")</f>
        <v/>
      </c>
      <c r="T52" s="1193" t="s">
        <v>195</v>
      </c>
      <c r="U52" s="1200"/>
      <c r="V52" s="1210" t="str">
        <f>IFERROR(VLOOKUP(K50,'【参考】数式用'!$A$5:$AB$27,MATCH(U52,'【参考】数式用'!$B$4:$AB$4,0)+1,0),"")</f>
        <v/>
      </c>
      <c r="W52" s="1216" t="s">
        <v>112</v>
      </c>
      <c r="X52" s="1225">
        <v>7</v>
      </c>
      <c r="Y52" s="968" t="s">
        <v>68</v>
      </c>
      <c r="Z52" s="1225">
        <v>4</v>
      </c>
      <c r="AA52" s="968" t="s">
        <v>178</v>
      </c>
      <c r="AB52" s="1225">
        <v>8</v>
      </c>
      <c r="AC52" s="968" t="s">
        <v>68</v>
      </c>
      <c r="AD52" s="1225">
        <v>3</v>
      </c>
      <c r="AE52" s="968" t="s">
        <v>19</v>
      </c>
      <c r="AF52" s="968" t="s">
        <v>127</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2266</v>
      </c>
      <c r="U54" s="1198"/>
      <c r="V54" s="1208" t="str">
        <f>IFERROR(VLOOKUP(K54,'【参考】数式用'!$A$5:$AB$27,MATCH(U54,'【参考】数式用'!$B$4:$AB$4,0)+1,0),"")</f>
        <v/>
      </c>
      <c r="W54" s="1214" t="s">
        <v>112</v>
      </c>
      <c r="X54" s="1221">
        <v>6</v>
      </c>
      <c r="Y54" s="1227" t="s">
        <v>68</v>
      </c>
      <c r="Z54" s="1221">
        <v>6</v>
      </c>
      <c r="AA54" s="1227" t="s">
        <v>178</v>
      </c>
      <c r="AB54" s="1221">
        <v>7</v>
      </c>
      <c r="AC54" s="1227" t="s">
        <v>68</v>
      </c>
      <c r="AD54" s="1221">
        <v>3</v>
      </c>
      <c r="AE54" s="1227" t="s">
        <v>19</v>
      </c>
      <c r="AF54" s="1227" t="s">
        <v>127</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2219</v>
      </c>
      <c r="BA54" s="1090" t="s">
        <v>2220</v>
      </c>
      <c r="BB54" s="1090" t="s">
        <v>1025</v>
      </c>
      <c r="BC54" s="1090" t="s">
        <v>1912</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262</v>
      </c>
      <c r="Q56" s="1165" t="str">
        <f>IFERROR(VLOOKUP('別紙様式2-2（４・５月分）'!AR44,'【参考】数式用'!$AT$5:$AV$22,3,FALSE),"")</f>
        <v/>
      </c>
      <c r="R56" s="1175" t="s">
        <v>132</v>
      </c>
      <c r="S56" s="1187" t="str">
        <f>IFERROR(VLOOKUP(K54,'【参考】数式用'!$A$5:$AB$27,MATCH(Q56,'【参考】数式用'!$B$4:$AB$4,0)+1,0),"")</f>
        <v/>
      </c>
      <c r="T56" s="1193" t="s">
        <v>195</v>
      </c>
      <c r="U56" s="1200"/>
      <c r="V56" s="1210" t="str">
        <f>IFERROR(VLOOKUP(K54,'【参考】数式用'!$A$5:$AB$27,MATCH(U56,'【参考】数式用'!$B$4:$AB$4,0)+1,0),"")</f>
        <v/>
      </c>
      <c r="W56" s="1216" t="s">
        <v>112</v>
      </c>
      <c r="X56" s="1225">
        <v>7</v>
      </c>
      <c r="Y56" s="968" t="s">
        <v>68</v>
      </c>
      <c r="Z56" s="1225">
        <v>4</v>
      </c>
      <c r="AA56" s="968" t="s">
        <v>178</v>
      </c>
      <c r="AB56" s="1225">
        <v>8</v>
      </c>
      <c r="AC56" s="968" t="s">
        <v>68</v>
      </c>
      <c r="AD56" s="1225">
        <v>3</v>
      </c>
      <c r="AE56" s="968" t="s">
        <v>19</v>
      </c>
      <c r="AF56" s="968" t="s">
        <v>127</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2266</v>
      </c>
      <c r="U58" s="1198"/>
      <c r="V58" s="1208" t="str">
        <f>IFERROR(VLOOKUP(K58,'【参考】数式用'!$A$5:$AB$27,MATCH(U58,'【参考】数式用'!$B$4:$AB$4,0)+1,0),"")</f>
        <v/>
      </c>
      <c r="W58" s="1214" t="s">
        <v>112</v>
      </c>
      <c r="X58" s="1221">
        <v>6</v>
      </c>
      <c r="Y58" s="1227" t="s">
        <v>68</v>
      </c>
      <c r="Z58" s="1221">
        <v>6</v>
      </c>
      <c r="AA58" s="1227" t="s">
        <v>178</v>
      </c>
      <c r="AB58" s="1221">
        <v>7</v>
      </c>
      <c r="AC58" s="1227" t="s">
        <v>68</v>
      </c>
      <c r="AD58" s="1221">
        <v>3</v>
      </c>
      <c r="AE58" s="1227" t="s">
        <v>19</v>
      </c>
      <c r="AF58" s="1227" t="s">
        <v>127</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2219</v>
      </c>
      <c r="BA58" s="1090" t="s">
        <v>2220</v>
      </c>
      <c r="BB58" s="1090" t="s">
        <v>1025</v>
      </c>
      <c r="BC58" s="1090" t="s">
        <v>1912</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262</v>
      </c>
      <c r="Q60" s="1165" t="str">
        <f>IFERROR(VLOOKUP('別紙様式2-2（４・５月分）'!AR47,'【参考】数式用'!$AT$5:$AV$22,3,FALSE),"")</f>
        <v/>
      </c>
      <c r="R60" s="1175" t="s">
        <v>132</v>
      </c>
      <c r="S60" s="1185" t="str">
        <f>IFERROR(VLOOKUP(K58,'【参考】数式用'!$A$5:$AB$27,MATCH(Q60,'【参考】数式用'!$B$4:$AB$4,0)+1,0),"")</f>
        <v/>
      </c>
      <c r="T60" s="1193" t="s">
        <v>195</v>
      </c>
      <c r="U60" s="1200"/>
      <c r="V60" s="1210" t="str">
        <f>IFERROR(VLOOKUP(K58,'【参考】数式用'!$A$5:$AB$27,MATCH(U60,'【参考】数式用'!$B$4:$AB$4,0)+1,0),"")</f>
        <v/>
      </c>
      <c r="W60" s="1216" t="s">
        <v>112</v>
      </c>
      <c r="X60" s="1225">
        <v>7</v>
      </c>
      <c r="Y60" s="968" t="s">
        <v>68</v>
      </c>
      <c r="Z60" s="1225">
        <v>4</v>
      </c>
      <c r="AA60" s="968" t="s">
        <v>178</v>
      </c>
      <c r="AB60" s="1225">
        <v>8</v>
      </c>
      <c r="AC60" s="968" t="s">
        <v>68</v>
      </c>
      <c r="AD60" s="1225">
        <v>3</v>
      </c>
      <c r="AE60" s="968" t="s">
        <v>19</v>
      </c>
      <c r="AF60" s="968" t="s">
        <v>127</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2266</v>
      </c>
      <c r="U62" s="1198"/>
      <c r="V62" s="1208" t="str">
        <f>IFERROR(VLOOKUP(K62,'【参考】数式用'!$A$5:$AB$27,MATCH(U62,'【参考】数式用'!$B$4:$AB$4,0)+1,0),"")</f>
        <v/>
      </c>
      <c r="W62" s="1214" t="s">
        <v>112</v>
      </c>
      <c r="X62" s="1221">
        <v>6</v>
      </c>
      <c r="Y62" s="1227" t="s">
        <v>68</v>
      </c>
      <c r="Z62" s="1221">
        <v>6</v>
      </c>
      <c r="AA62" s="1227" t="s">
        <v>178</v>
      </c>
      <c r="AB62" s="1221">
        <v>7</v>
      </c>
      <c r="AC62" s="1227" t="s">
        <v>68</v>
      </c>
      <c r="AD62" s="1221">
        <v>3</v>
      </c>
      <c r="AE62" s="1227" t="s">
        <v>19</v>
      </c>
      <c r="AF62" s="1227" t="s">
        <v>127</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2219</v>
      </c>
      <c r="BA62" s="1090" t="s">
        <v>2220</v>
      </c>
      <c r="BB62" s="1090" t="s">
        <v>1025</v>
      </c>
      <c r="BC62" s="1090" t="s">
        <v>1912</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262</v>
      </c>
      <c r="Q64" s="1165" t="str">
        <f>IFERROR(VLOOKUP('別紙様式2-2（４・５月分）'!AR50,'【参考】数式用'!$AT$5:$AV$22,3,FALSE),"")</f>
        <v/>
      </c>
      <c r="R64" s="1175" t="s">
        <v>132</v>
      </c>
      <c r="S64" s="1187" t="str">
        <f>IFERROR(VLOOKUP(K62,'【参考】数式用'!$A$5:$AB$27,MATCH(Q64,'【参考】数式用'!$B$4:$AB$4,0)+1,0),"")</f>
        <v/>
      </c>
      <c r="T64" s="1193" t="s">
        <v>195</v>
      </c>
      <c r="U64" s="1200"/>
      <c r="V64" s="1210" t="str">
        <f>IFERROR(VLOOKUP(K62,'【参考】数式用'!$A$5:$AB$27,MATCH(U64,'【参考】数式用'!$B$4:$AB$4,0)+1,0),"")</f>
        <v/>
      </c>
      <c r="W64" s="1216" t="s">
        <v>112</v>
      </c>
      <c r="X64" s="1225">
        <v>7</v>
      </c>
      <c r="Y64" s="968" t="s">
        <v>68</v>
      </c>
      <c r="Z64" s="1225">
        <v>4</v>
      </c>
      <c r="AA64" s="968" t="s">
        <v>178</v>
      </c>
      <c r="AB64" s="1225">
        <v>8</v>
      </c>
      <c r="AC64" s="968" t="s">
        <v>68</v>
      </c>
      <c r="AD64" s="1225">
        <v>3</v>
      </c>
      <c r="AE64" s="968" t="s">
        <v>19</v>
      </c>
      <c r="AF64" s="968" t="s">
        <v>127</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2266</v>
      </c>
      <c r="U66" s="1198"/>
      <c r="V66" s="1208" t="str">
        <f>IFERROR(VLOOKUP(K66,'【参考】数式用'!$A$5:$AB$27,MATCH(U66,'【参考】数式用'!$B$4:$AB$4,0)+1,0),"")</f>
        <v/>
      </c>
      <c r="W66" s="1214" t="s">
        <v>112</v>
      </c>
      <c r="X66" s="1221">
        <v>6</v>
      </c>
      <c r="Y66" s="1227" t="s">
        <v>68</v>
      </c>
      <c r="Z66" s="1221">
        <v>6</v>
      </c>
      <c r="AA66" s="1227" t="s">
        <v>178</v>
      </c>
      <c r="AB66" s="1221">
        <v>7</v>
      </c>
      <c r="AC66" s="1227" t="s">
        <v>68</v>
      </c>
      <c r="AD66" s="1221">
        <v>3</v>
      </c>
      <c r="AE66" s="1227" t="s">
        <v>19</v>
      </c>
      <c r="AF66" s="1227" t="s">
        <v>127</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2219</v>
      </c>
      <c r="BA66" s="1090" t="s">
        <v>2220</v>
      </c>
      <c r="BB66" s="1090" t="s">
        <v>1025</v>
      </c>
      <c r="BC66" s="1090" t="s">
        <v>1912</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262</v>
      </c>
      <c r="Q68" s="1165" t="str">
        <f>IFERROR(VLOOKUP('別紙様式2-2（４・５月分）'!AR53,'【参考】数式用'!$AT$5:$AV$22,3,FALSE),"")</f>
        <v/>
      </c>
      <c r="R68" s="1175" t="s">
        <v>132</v>
      </c>
      <c r="S68" s="1185" t="str">
        <f>IFERROR(VLOOKUP(K66,'【参考】数式用'!$A$5:$AB$27,MATCH(Q68,'【参考】数式用'!$B$4:$AB$4,0)+1,0),"")</f>
        <v/>
      </c>
      <c r="T68" s="1193" t="s">
        <v>195</v>
      </c>
      <c r="U68" s="1200"/>
      <c r="V68" s="1210" t="str">
        <f>IFERROR(VLOOKUP(K66,'【参考】数式用'!$A$5:$AB$27,MATCH(U68,'【参考】数式用'!$B$4:$AB$4,0)+1,0),"")</f>
        <v/>
      </c>
      <c r="W68" s="1216" t="s">
        <v>112</v>
      </c>
      <c r="X68" s="1225">
        <v>7</v>
      </c>
      <c r="Y68" s="968" t="s">
        <v>68</v>
      </c>
      <c r="Z68" s="1225">
        <v>4</v>
      </c>
      <c r="AA68" s="968" t="s">
        <v>178</v>
      </c>
      <c r="AB68" s="1225">
        <v>8</v>
      </c>
      <c r="AC68" s="968" t="s">
        <v>68</v>
      </c>
      <c r="AD68" s="1225">
        <v>3</v>
      </c>
      <c r="AE68" s="968" t="s">
        <v>19</v>
      </c>
      <c r="AF68" s="968" t="s">
        <v>127</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2266</v>
      </c>
      <c r="U70" s="1198"/>
      <c r="V70" s="1208" t="str">
        <f>IFERROR(VLOOKUP(K70,'【参考】数式用'!$A$5:$AB$27,MATCH(U70,'【参考】数式用'!$B$4:$AB$4,0)+1,0),"")</f>
        <v/>
      </c>
      <c r="W70" s="1214" t="s">
        <v>112</v>
      </c>
      <c r="X70" s="1221">
        <v>6</v>
      </c>
      <c r="Y70" s="1227" t="s">
        <v>68</v>
      </c>
      <c r="Z70" s="1221">
        <v>6</v>
      </c>
      <c r="AA70" s="1227" t="s">
        <v>178</v>
      </c>
      <c r="AB70" s="1221">
        <v>7</v>
      </c>
      <c r="AC70" s="1227" t="s">
        <v>68</v>
      </c>
      <c r="AD70" s="1221">
        <v>3</v>
      </c>
      <c r="AE70" s="1227" t="s">
        <v>19</v>
      </c>
      <c r="AF70" s="1227" t="s">
        <v>127</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2219</v>
      </c>
      <c r="BA70" s="1090" t="s">
        <v>2220</v>
      </c>
      <c r="BB70" s="1090" t="s">
        <v>1025</v>
      </c>
      <c r="BC70" s="1090" t="s">
        <v>1912</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262</v>
      </c>
      <c r="Q72" s="1165" t="str">
        <f>IFERROR(VLOOKUP('別紙様式2-2（４・５月分）'!AR56,'【参考】数式用'!$AT$5:$AV$22,3,FALSE),"")</f>
        <v/>
      </c>
      <c r="R72" s="1175" t="s">
        <v>132</v>
      </c>
      <c r="S72" s="1187" t="str">
        <f>IFERROR(VLOOKUP(K70,'【参考】数式用'!$A$5:$AB$27,MATCH(Q72,'【参考】数式用'!$B$4:$AB$4,0)+1,0),"")</f>
        <v/>
      </c>
      <c r="T72" s="1193" t="s">
        <v>195</v>
      </c>
      <c r="U72" s="1200"/>
      <c r="V72" s="1210" t="str">
        <f>IFERROR(VLOOKUP(K70,'【参考】数式用'!$A$5:$AB$27,MATCH(U72,'【参考】数式用'!$B$4:$AB$4,0)+1,0),"")</f>
        <v/>
      </c>
      <c r="W72" s="1216" t="s">
        <v>112</v>
      </c>
      <c r="X72" s="1225">
        <v>7</v>
      </c>
      <c r="Y72" s="968" t="s">
        <v>68</v>
      </c>
      <c r="Z72" s="1225">
        <v>4</v>
      </c>
      <c r="AA72" s="968" t="s">
        <v>178</v>
      </c>
      <c r="AB72" s="1225">
        <v>8</v>
      </c>
      <c r="AC72" s="968" t="s">
        <v>68</v>
      </c>
      <c r="AD72" s="1225">
        <v>3</v>
      </c>
      <c r="AE72" s="968" t="s">
        <v>19</v>
      </c>
      <c r="AF72" s="968" t="s">
        <v>127</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2266</v>
      </c>
      <c r="U74" s="1198"/>
      <c r="V74" s="1208" t="str">
        <f>IFERROR(VLOOKUP(K74,'【参考】数式用'!$A$5:$AB$27,MATCH(U74,'【参考】数式用'!$B$4:$AB$4,0)+1,0),"")</f>
        <v/>
      </c>
      <c r="W74" s="1214" t="s">
        <v>112</v>
      </c>
      <c r="X74" s="1221">
        <v>6</v>
      </c>
      <c r="Y74" s="1227" t="s">
        <v>68</v>
      </c>
      <c r="Z74" s="1221">
        <v>6</v>
      </c>
      <c r="AA74" s="1227" t="s">
        <v>178</v>
      </c>
      <c r="AB74" s="1221">
        <v>7</v>
      </c>
      <c r="AC74" s="1227" t="s">
        <v>68</v>
      </c>
      <c r="AD74" s="1221">
        <v>3</v>
      </c>
      <c r="AE74" s="1227" t="s">
        <v>19</v>
      </c>
      <c r="AF74" s="1227" t="s">
        <v>127</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2219</v>
      </c>
      <c r="BA74" s="1090" t="s">
        <v>2220</v>
      </c>
      <c r="BB74" s="1090" t="s">
        <v>1025</v>
      </c>
      <c r="BC74" s="1090" t="s">
        <v>1912</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262</v>
      </c>
      <c r="Q76" s="1165" t="str">
        <f>IFERROR(VLOOKUP('別紙様式2-2（４・５月分）'!AR59,'【参考】数式用'!$AT$5:$AV$22,3,FALSE),"")</f>
        <v/>
      </c>
      <c r="R76" s="1175" t="s">
        <v>132</v>
      </c>
      <c r="S76" s="1185" t="str">
        <f>IFERROR(VLOOKUP(K74,'【参考】数式用'!$A$5:$AB$27,MATCH(Q76,'【参考】数式用'!$B$4:$AB$4,0)+1,0),"")</f>
        <v/>
      </c>
      <c r="T76" s="1193" t="s">
        <v>195</v>
      </c>
      <c r="U76" s="1200"/>
      <c r="V76" s="1210" t="str">
        <f>IFERROR(VLOOKUP(K74,'【参考】数式用'!$A$5:$AB$27,MATCH(U76,'【参考】数式用'!$B$4:$AB$4,0)+1,0),"")</f>
        <v/>
      </c>
      <c r="W76" s="1216" t="s">
        <v>112</v>
      </c>
      <c r="X76" s="1225">
        <v>7</v>
      </c>
      <c r="Y76" s="968" t="s">
        <v>68</v>
      </c>
      <c r="Z76" s="1225">
        <v>4</v>
      </c>
      <c r="AA76" s="968" t="s">
        <v>178</v>
      </c>
      <c r="AB76" s="1225">
        <v>8</v>
      </c>
      <c r="AC76" s="968" t="s">
        <v>68</v>
      </c>
      <c r="AD76" s="1225">
        <v>3</v>
      </c>
      <c r="AE76" s="968" t="s">
        <v>19</v>
      </c>
      <c r="AF76" s="968" t="s">
        <v>127</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2266</v>
      </c>
      <c r="U78" s="1198"/>
      <c r="V78" s="1208" t="str">
        <f>IFERROR(VLOOKUP(K78,'【参考】数式用'!$A$5:$AB$27,MATCH(U78,'【参考】数式用'!$B$4:$AB$4,0)+1,0),"")</f>
        <v/>
      </c>
      <c r="W78" s="1214" t="s">
        <v>112</v>
      </c>
      <c r="X78" s="1221">
        <v>6</v>
      </c>
      <c r="Y78" s="1227" t="s">
        <v>68</v>
      </c>
      <c r="Z78" s="1221">
        <v>6</v>
      </c>
      <c r="AA78" s="1227" t="s">
        <v>178</v>
      </c>
      <c r="AB78" s="1221">
        <v>7</v>
      </c>
      <c r="AC78" s="1227" t="s">
        <v>68</v>
      </c>
      <c r="AD78" s="1221">
        <v>3</v>
      </c>
      <c r="AE78" s="1227" t="s">
        <v>19</v>
      </c>
      <c r="AF78" s="1227" t="s">
        <v>127</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2219</v>
      </c>
      <c r="BA78" s="1090" t="s">
        <v>2220</v>
      </c>
      <c r="BB78" s="1090" t="s">
        <v>1025</v>
      </c>
      <c r="BC78" s="1090" t="s">
        <v>1912</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262</v>
      </c>
      <c r="Q80" s="1165" t="str">
        <f>IFERROR(VLOOKUP('別紙様式2-2（４・５月分）'!AR62,'【参考】数式用'!$AT$5:$AV$22,3,FALSE),"")</f>
        <v/>
      </c>
      <c r="R80" s="1175" t="s">
        <v>132</v>
      </c>
      <c r="S80" s="1187" t="str">
        <f>IFERROR(VLOOKUP(K78,'【参考】数式用'!$A$5:$AB$27,MATCH(Q80,'【参考】数式用'!$B$4:$AB$4,0)+1,0),"")</f>
        <v/>
      </c>
      <c r="T80" s="1193" t="s">
        <v>195</v>
      </c>
      <c r="U80" s="1200"/>
      <c r="V80" s="1210" t="str">
        <f>IFERROR(VLOOKUP(K78,'【参考】数式用'!$A$5:$AB$27,MATCH(U80,'【参考】数式用'!$B$4:$AB$4,0)+1,0),"")</f>
        <v/>
      </c>
      <c r="W80" s="1216" t="s">
        <v>112</v>
      </c>
      <c r="X80" s="1225">
        <v>7</v>
      </c>
      <c r="Y80" s="968" t="s">
        <v>68</v>
      </c>
      <c r="Z80" s="1225">
        <v>4</v>
      </c>
      <c r="AA80" s="968" t="s">
        <v>178</v>
      </c>
      <c r="AB80" s="1225">
        <v>8</v>
      </c>
      <c r="AC80" s="968" t="s">
        <v>68</v>
      </c>
      <c r="AD80" s="1225">
        <v>3</v>
      </c>
      <c r="AE80" s="968" t="s">
        <v>19</v>
      </c>
      <c r="AF80" s="968" t="s">
        <v>127</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2266</v>
      </c>
      <c r="U82" s="1198"/>
      <c r="V82" s="1208" t="str">
        <f>IFERROR(VLOOKUP(K82,'【参考】数式用'!$A$5:$AB$27,MATCH(U82,'【参考】数式用'!$B$4:$AB$4,0)+1,0),"")</f>
        <v/>
      </c>
      <c r="W82" s="1214" t="s">
        <v>112</v>
      </c>
      <c r="X82" s="1221">
        <v>6</v>
      </c>
      <c r="Y82" s="1227" t="s">
        <v>68</v>
      </c>
      <c r="Z82" s="1221">
        <v>6</v>
      </c>
      <c r="AA82" s="1227" t="s">
        <v>178</v>
      </c>
      <c r="AB82" s="1221">
        <v>7</v>
      </c>
      <c r="AC82" s="1227" t="s">
        <v>68</v>
      </c>
      <c r="AD82" s="1221">
        <v>3</v>
      </c>
      <c r="AE82" s="1227" t="s">
        <v>19</v>
      </c>
      <c r="AF82" s="1227" t="s">
        <v>127</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2219</v>
      </c>
      <c r="BA82" s="1090" t="s">
        <v>2220</v>
      </c>
      <c r="BB82" s="1090" t="s">
        <v>1025</v>
      </c>
      <c r="BC82" s="1090" t="s">
        <v>1912</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262</v>
      </c>
      <c r="Q84" s="1165" t="str">
        <f>IFERROR(VLOOKUP('別紙様式2-2（４・５月分）'!AR65,'【参考】数式用'!$AT$5:$AV$22,3,FALSE),"")</f>
        <v/>
      </c>
      <c r="R84" s="1175" t="s">
        <v>132</v>
      </c>
      <c r="S84" s="1185" t="str">
        <f>IFERROR(VLOOKUP(K82,'【参考】数式用'!$A$5:$AB$27,MATCH(Q84,'【参考】数式用'!$B$4:$AB$4,0)+1,0),"")</f>
        <v/>
      </c>
      <c r="T84" s="1193" t="s">
        <v>195</v>
      </c>
      <c r="U84" s="1200"/>
      <c r="V84" s="1210" t="str">
        <f>IFERROR(VLOOKUP(K82,'【参考】数式用'!$A$5:$AB$27,MATCH(U84,'【参考】数式用'!$B$4:$AB$4,0)+1,0),"")</f>
        <v/>
      </c>
      <c r="W84" s="1216" t="s">
        <v>112</v>
      </c>
      <c r="X84" s="1225">
        <v>7</v>
      </c>
      <c r="Y84" s="968" t="s">
        <v>68</v>
      </c>
      <c r="Z84" s="1225">
        <v>4</v>
      </c>
      <c r="AA84" s="968" t="s">
        <v>178</v>
      </c>
      <c r="AB84" s="1225">
        <v>8</v>
      </c>
      <c r="AC84" s="968" t="s">
        <v>68</v>
      </c>
      <c r="AD84" s="1225">
        <v>3</v>
      </c>
      <c r="AE84" s="968" t="s">
        <v>19</v>
      </c>
      <c r="AF84" s="968" t="s">
        <v>127</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2266</v>
      </c>
      <c r="U86" s="1198"/>
      <c r="V86" s="1208" t="str">
        <f>IFERROR(VLOOKUP(K86,'【参考】数式用'!$A$5:$AB$27,MATCH(U86,'【参考】数式用'!$B$4:$AB$4,0)+1,0),"")</f>
        <v/>
      </c>
      <c r="W86" s="1214" t="s">
        <v>112</v>
      </c>
      <c r="X86" s="1221">
        <v>6</v>
      </c>
      <c r="Y86" s="1227" t="s">
        <v>68</v>
      </c>
      <c r="Z86" s="1221">
        <v>6</v>
      </c>
      <c r="AA86" s="1227" t="s">
        <v>178</v>
      </c>
      <c r="AB86" s="1221">
        <v>7</v>
      </c>
      <c r="AC86" s="1227" t="s">
        <v>68</v>
      </c>
      <c r="AD86" s="1221">
        <v>3</v>
      </c>
      <c r="AE86" s="1227" t="s">
        <v>19</v>
      </c>
      <c r="AF86" s="1227" t="s">
        <v>127</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2219</v>
      </c>
      <c r="BA86" s="1090" t="s">
        <v>2220</v>
      </c>
      <c r="BB86" s="1090" t="s">
        <v>1025</v>
      </c>
      <c r="BC86" s="1090" t="s">
        <v>1912</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262</v>
      </c>
      <c r="Q88" s="1165" t="str">
        <f>IFERROR(VLOOKUP('別紙様式2-2（４・５月分）'!AR68,'【参考】数式用'!$AT$5:$AV$22,3,FALSE),"")</f>
        <v/>
      </c>
      <c r="R88" s="1175" t="s">
        <v>132</v>
      </c>
      <c r="S88" s="1187" t="str">
        <f>IFERROR(VLOOKUP(K86,'【参考】数式用'!$A$5:$AB$27,MATCH(Q88,'【参考】数式用'!$B$4:$AB$4,0)+1,0),"")</f>
        <v/>
      </c>
      <c r="T88" s="1193" t="s">
        <v>195</v>
      </c>
      <c r="U88" s="1200"/>
      <c r="V88" s="1210" t="str">
        <f>IFERROR(VLOOKUP(K86,'【参考】数式用'!$A$5:$AB$27,MATCH(U88,'【参考】数式用'!$B$4:$AB$4,0)+1,0),"")</f>
        <v/>
      </c>
      <c r="W88" s="1216" t="s">
        <v>112</v>
      </c>
      <c r="X88" s="1225">
        <v>7</v>
      </c>
      <c r="Y88" s="968" t="s">
        <v>68</v>
      </c>
      <c r="Z88" s="1225">
        <v>4</v>
      </c>
      <c r="AA88" s="968" t="s">
        <v>178</v>
      </c>
      <c r="AB88" s="1225">
        <v>8</v>
      </c>
      <c r="AC88" s="968" t="s">
        <v>68</v>
      </c>
      <c r="AD88" s="1225">
        <v>3</v>
      </c>
      <c r="AE88" s="968" t="s">
        <v>19</v>
      </c>
      <c r="AF88" s="968" t="s">
        <v>127</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2266</v>
      </c>
      <c r="U90" s="1198"/>
      <c r="V90" s="1208" t="str">
        <f>IFERROR(VLOOKUP(K90,'【参考】数式用'!$A$5:$AB$27,MATCH(U90,'【参考】数式用'!$B$4:$AB$4,0)+1,0),"")</f>
        <v/>
      </c>
      <c r="W90" s="1214" t="s">
        <v>112</v>
      </c>
      <c r="X90" s="1221">
        <v>6</v>
      </c>
      <c r="Y90" s="1227" t="s">
        <v>68</v>
      </c>
      <c r="Z90" s="1221">
        <v>6</v>
      </c>
      <c r="AA90" s="1227" t="s">
        <v>178</v>
      </c>
      <c r="AB90" s="1221">
        <v>7</v>
      </c>
      <c r="AC90" s="1227" t="s">
        <v>68</v>
      </c>
      <c r="AD90" s="1221">
        <v>3</v>
      </c>
      <c r="AE90" s="1227" t="s">
        <v>19</v>
      </c>
      <c r="AF90" s="1227" t="s">
        <v>127</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2219</v>
      </c>
      <c r="BA90" s="1090" t="s">
        <v>2220</v>
      </c>
      <c r="BB90" s="1090" t="s">
        <v>1025</v>
      </c>
      <c r="BC90" s="1090" t="s">
        <v>1912</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262</v>
      </c>
      <c r="Q92" s="1165" t="str">
        <f>IFERROR(VLOOKUP('別紙様式2-2（４・５月分）'!AR71,'【参考】数式用'!$AT$5:$AV$22,3,FALSE),"")</f>
        <v/>
      </c>
      <c r="R92" s="1175" t="s">
        <v>132</v>
      </c>
      <c r="S92" s="1185" t="str">
        <f>IFERROR(VLOOKUP(K90,'【参考】数式用'!$A$5:$AB$27,MATCH(Q92,'【参考】数式用'!$B$4:$AB$4,0)+1,0),"")</f>
        <v/>
      </c>
      <c r="T92" s="1193" t="s">
        <v>195</v>
      </c>
      <c r="U92" s="1200"/>
      <c r="V92" s="1210" t="str">
        <f>IFERROR(VLOOKUP(K90,'【参考】数式用'!$A$5:$AB$27,MATCH(U92,'【参考】数式用'!$B$4:$AB$4,0)+1,0),"")</f>
        <v/>
      </c>
      <c r="W92" s="1216" t="s">
        <v>112</v>
      </c>
      <c r="X92" s="1225">
        <v>7</v>
      </c>
      <c r="Y92" s="968" t="s">
        <v>68</v>
      </c>
      <c r="Z92" s="1225">
        <v>4</v>
      </c>
      <c r="AA92" s="968" t="s">
        <v>178</v>
      </c>
      <c r="AB92" s="1225">
        <v>8</v>
      </c>
      <c r="AC92" s="968" t="s">
        <v>68</v>
      </c>
      <c r="AD92" s="1225">
        <v>3</v>
      </c>
      <c r="AE92" s="968" t="s">
        <v>19</v>
      </c>
      <c r="AF92" s="968" t="s">
        <v>127</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2266</v>
      </c>
      <c r="U94" s="1198"/>
      <c r="V94" s="1208" t="str">
        <f>IFERROR(VLOOKUP(K94,'【参考】数式用'!$A$5:$AB$27,MATCH(U94,'【参考】数式用'!$B$4:$AB$4,0)+1,0),"")</f>
        <v/>
      </c>
      <c r="W94" s="1214" t="s">
        <v>112</v>
      </c>
      <c r="X94" s="1221">
        <v>6</v>
      </c>
      <c r="Y94" s="1227" t="s">
        <v>68</v>
      </c>
      <c r="Z94" s="1221">
        <v>6</v>
      </c>
      <c r="AA94" s="1227" t="s">
        <v>178</v>
      </c>
      <c r="AB94" s="1221">
        <v>7</v>
      </c>
      <c r="AC94" s="1227" t="s">
        <v>68</v>
      </c>
      <c r="AD94" s="1221">
        <v>3</v>
      </c>
      <c r="AE94" s="1227" t="s">
        <v>19</v>
      </c>
      <c r="AF94" s="1227" t="s">
        <v>127</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2219</v>
      </c>
      <c r="BA94" s="1090" t="s">
        <v>2220</v>
      </c>
      <c r="BB94" s="1090" t="s">
        <v>1025</v>
      </c>
      <c r="BC94" s="1090" t="s">
        <v>1912</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262</v>
      </c>
      <c r="Q96" s="1165" t="str">
        <f>IFERROR(VLOOKUP('別紙様式2-2（４・５月分）'!AR74,'【参考】数式用'!$AT$5:$AV$22,3,FALSE),"")</f>
        <v/>
      </c>
      <c r="R96" s="1175" t="s">
        <v>132</v>
      </c>
      <c r="S96" s="1187" t="str">
        <f>IFERROR(VLOOKUP(K94,'【参考】数式用'!$A$5:$AB$27,MATCH(Q96,'【参考】数式用'!$B$4:$AB$4,0)+1,0),"")</f>
        <v/>
      </c>
      <c r="T96" s="1193" t="s">
        <v>195</v>
      </c>
      <c r="U96" s="1200"/>
      <c r="V96" s="1210" t="str">
        <f>IFERROR(VLOOKUP(K94,'【参考】数式用'!$A$5:$AB$27,MATCH(U96,'【参考】数式用'!$B$4:$AB$4,0)+1,0),"")</f>
        <v/>
      </c>
      <c r="W96" s="1216" t="s">
        <v>112</v>
      </c>
      <c r="X96" s="1225">
        <v>7</v>
      </c>
      <c r="Y96" s="968" t="s">
        <v>68</v>
      </c>
      <c r="Z96" s="1225">
        <v>4</v>
      </c>
      <c r="AA96" s="968" t="s">
        <v>178</v>
      </c>
      <c r="AB96" s="1225">
        <v>8</v>
      </c>
      <c r="AC96" s="968" t="s">
        <v>68</v>
      </c>
      <c r="AD96" s="1225">
        <v>3</v>
      </c>
      <c r="AE96" s="968" t="s">
        <v>19</v>
      </c>
      <c r="AF96" s="968" t="s">
        <v>127</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2266</v>
      </c>
      <c r="U98" s="1198"/>
      <c r="V98" s="1208" t="str">
        <f>IFERROR(VLOOKUP(K98,'【参考】数式用'!$A$5:$AB$27,MATCH(U98,'【参考】数式用'!$B$4:$AB$4,0)+1,0),"")</f>
        <v/>
      </c>
      <c r="W98" s="1214" t="s">
        <v>112</v>
      </c>
      <c r="X98" s="1221">
        <v>6</v>
      </c>
      <c r="Y98" s="1227" t="s">
        <v>68</v>
      </c>
      <c r="Z98" s="1221">
        <v>6</v>
      </c>
      <c r="AA98" s="1227" t="s">
        <v>178</v>
      </c>
      <c r="AB98" s="1221">
        <v>7</v>
      </c>
      <c r="AC98" s="1227" t="s">
        <v>68</v>
      </c>
      <c r="AD98" s="1221">
        <v>3</v>
      </c>
      <c r="AE98" s="1227" t="s">
        <v>19</v>
      </c>
      <c r="AF98" s="1227" t="s">
        <v>127</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2219</v>
      </c>
      <c r="BA98" s="1090" t="s">
        <v>2220</v>
      </c>
      <c r="BB98" s="1090" t="s">
        <v>1025</v>
      </c>
      <c r="BC98" s="1090" t="s">
        <v>1912</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262</v>
      </c>
      <c r="Q100" s="1165" t="str">
        <f>IFERROR(VLOOKUP('別紙様式2-2（４・５月分）'!AR77,'【参考】数式用'!$AT$5:$AV$22,3,FALSE),"")</f>
        <v/>
      </c>
      <c r="R100" s="1175" t="s">
        <v>132</v>
      </c>
      <c r="S100" s="1185" t="str">
        <f>IFERROR(VLOOKUP(K98,'【参考】数式用'!$A$5:$AB$27,MATCH(Q100,'【参考】数式用'!$B$4:$AB$4,0)+1,0),"")</f>
        <v/>
      </c>
      <c r="T100" s="1193" t="s">
        <v>195</v>
      </c>
      <c r="U100" s="1200"/>
      <c r="V100" s="1210" t="str">
        <f>IFERROR(VLOOKUP(K98,'【参考】数式用'!$A$5:$AB$27,MATCH(U100,'【参考】数式用'!$B$4:$AB$4,0)+1,0),"")</f>
        <v/>
      </c>
      <c r="W100" s="1216" t="s">
        <v>112</v>
      </c>
      <c r="X100" s="1225">
        <v>7</v>
      </c>
      <c r="Y100" s="968" t="s">
        <v>68</v>
      </c>
      <c r="Z100" s="1225">
        <v>4</v>
      </c>
      <c r="AA100" s="968" t="s">
        <v>178</v>
      </c>
      <c r="AB100" s="1225">
        <v>8</v>
      </c>
      <c r="AC100" s="968" t="s">
        <v>68</v>
      </c>
      <c r="AD100" s="1225">
        <v>3</v>
      </c>
      <c r="AE100" s="968" t="s">
        <v>19</v>
      </c>
      <c r="AF100" s="968" t="s">
        <v>127</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2266</v>
      </c>
      <c r="U102" s="1198"/>
      <c r="V102" s="1208" t="str">
        <f>IFERROR(VLOOKUP(K102,'【参考】数式用'!$A$5:$AB$27,MATCH(U102,'【参考】数式用'!$B$4:$AB$4,0)+1,0),"")</f>
        <v/>
      </c>
      <c r="W102" s="1214" t="s">
        <v>112</v>
      </c>
      <c r="X102" s="1221">
        <v>6</v>
      </c>
      <c r="Y102" s="1227" t="s">
        <v>68</v>
      </c>
      <c r="Z102" s="1221">
        <v>6</v>
      </c>
      <c r="AA102" s="1227" t="s">
        <v>178</v>
      </c>
      <c r="AB102" s="1221">
        <v>7</v>
      </c>
      <c r="AC102" s="1227" t="s">
        <v>68</v>
      </c>
      <c r="AD102" s="1221">
        <v>3</v>
      </c>
      <c r="AE102" s="1227" t="s">
        <v>19</v>
      </c>
      <c r="AF102" s="1227" t="s">
        <v>127</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2219</v>
      </c>
      <c r="BA102" s="1090" t="s">
        <v>2220</v>
      </c>
      <c r="BB102" s="1090" t="s">
        <v>1025</v>
      </c>
      <c r="BC102" s="1090" t="s">
        <v>1912</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262</v>
      </c>
      <c r="Q104" s="1165" t="str">
        <f>IFERROR(VLOOKUP('別紙様式2-2（４・５月分）'!AR80,'【参考】数式用'!$AT$5:$AV$22,3,FALSE),"")</f>
        <v/>
      </c>
      <c r="R104" s="1175" t="s">
        <v>132</v>
      </c>
      <c r="S104" s="1185" t="str">
        <f>IFERROR(VLOOKUP(K102,'【参考】数式用'!$A$5:$AB$27,MATCH(Q104,'【参考】数式用'!$B$4:$AB$4,0)+1,0),"")</f>
        <v/>
      </c>
      <c r="T104" s="1193" t="s">
        <v>195</v>
      </c>
      <c r="U104" s="1200"/>
      <c r="V104" s="1210" t="str">
        <f>IFERROR(VLOOKUP(K102,'【参考】数式用'!$A$5:$AB$27,MATCH(U104,'【参考】数式用'!$B$4:$AB$4,0)+1,0),"")</f>
        <v/>
      </c>
      <c r="W104" s="1216" t="s">
        <v>112</v>
      </c>
      <c r="X104" s="1225">
        <v>7</v>
      </c>
      <c r="Y104" s="968" t="s">
        <v>68</v>
      </c>
      <c r="Z104" s="1225">
        <v>4</v>
      </c>
      <c r="AA104" s="968" t="s">
        <v>178</v>
      </c>
      <c r="AB104" s="1225">
        <v>8</v>
      </c>
      <c r="AC104" s="968" t="s">
        <v>68</v>
      </c>
      <c r="AD104" s="1225">
        <v>3</v>
      </c>
      <c r="AE104" s="968" t="s">
        <v>19</v>
      </c>
      <c r="AF104" s="968" t="s">
        <v>127</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2266</v>
      </c>
      <c r="U106" s="1198"/>
      <c r="V106" s="1208" t="str">
        <f>IFERROR(VLOOKUP(K106,'【参考】数式用'!$A$5:$AB$27,MATCH(U106,'【参考】数式用'!$B$4:$AB$4,0)+1,0),"")</f>
        <v/>
      </c>
      <c r="W106" s="1214" t="s">
        <v>112</v>
      </c>
      <c r="X106" s="1221">
        <v>6</v>
      </c>
      <c r="Y106" s="1227" t="s">
        <v>68</v>
      </c>
      <c r="Z106" s="1221">
        <v>6</v>
      </c>
      <c r="AA106" s="1227" t="s">
        <v>178</v>
      </c>
      <c r="AB106" s="1221">
        <v>7</v>
      </c>
      <c r="AC106" s="1227" t="s">
        <v>68</v>
      </c>
      <c r="AD106" s="1221">
        <v>3</v>
      </c>
      <c r="AE106" s="1227" t="s">
        <v>19</v>
      </c>
      <c r="AF106" s="1227" t="s">
        <v>127</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2219</v>
      </c>
      <c r="BA106" s="1090" t="s">
        <v>2220</v>
      </c>
      <c r="BB106" s="1090" t="s">
        <v>1025</v>
      </c>
      <c r="BC106" s="1090" t="s">
        <v>1912</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262</v>
      </c>
      <c r="Q108" s="1165" t="str">
        <f>IFERROR(VLOOKUP('別紙様式2-2（４・５月分）'!AR83,'【参考】数式用'!$AT$5:$AV$22,3,FALSE),"")</f>
        <v/>
      </c>
      <c r="R108" s="1175" t="s">
        <v>132</v>
      </c>
      <c r="S108" s="1187" t="str">
        <f>IFERROR(VLOOKUP(K106,'【参考】数式用'!$A$5:$AB$27,MATCH(Q108,'【参考】数式用'!$B$4:$AB$4,0)+1,0),"")</f>
        <v/>
      </c>
      <c r="T108" s="1193" t="s">
        <v>195</v>
      </c>
      <c r="U108" s="1200"/>
      <c r="V108" s="1210" t="str">
        <f>IFERROR(VLOOKUP(K106,'【参考】数式用'!$A$5:$AB$27,MATCH(U108,'【参考】数式用'!$B$4:$AB$4,0)+1,0),"")</f>
        <v/>
      </c>
      <c r="W108" s="1216" t="s">
        <v>112</v>
      </c>
      <c r="X108" s="1225">
        <v>7</v>
      </c>
      <c r="Y108" s="968" t="s">
        <v>68</v>
      </c>
      <c r="Z108" s="1225">
        <v>4</v>
      </c>
      <c r="AA108" s="968" t="s">
        <v>178</v>
      </c>
      <c r="AB108" s="1225">
        <v>8</v>
      </c>
      <c r="AC108" s="968" t="s">
        <v>68</v>
      </c>
      <c r="AD108" s="1225">
        <v>3</v>
      </c>
      <c r="AE108" s="968" t="s">
        <v>19</v>
      </c>
      <c r="AF108" s="968" t="s">
        <v>127</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2266</v>
      </c>
      <c r="U110" s="1198"/>
      <c r="V110" s="1208" t="str">
        <f>IFERROR(VLOOKUP(K110,'【参考】数式用'!$A$5:$AB$27,MATCH(U110,'【参考】数式用'!$B$4:$AB$4,0)+1,0),"")</f>
        <v/>
      </c>
      <c r="W110" s="1214" t="s">
        <v>112</v>
      </c>
      <c r="X110" s="1221">
        <v>6</v>
      </c>
      <c r="Y110" s="1227" t="s">
        <v>68</v>
      </c>
      <c r="Z110" s="1221">
        <v>6</v>
      </c>
      <c r="AA110" s="1227" t="s">
        <v>178</v>
      </c>
      <c r="AB110" s="1221">
        <v>7</v>
      </c>
      <c r="AC110" s="1227" t="s">
        <v>68</v>
      </c>
      <c r="AD110" s="1221">
        <v>3</v>
      </c>
      <c r="AE110" s="1227" t="s">
        <v>19</v>
      </c>
      <c r="AF110" s="1227" t="s">
        <v>127</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2219</v>
      </c>
      <c r="BA110" s="1090" t="s">
        <v>2220</v>
      </c>
      <c r="BB110" s="1090" t="s">
        <v>1025</v>
      </c>
      <c r="BC110" s="1090" t="s">
        <v>1912</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262</v>
      </c>
      <c r="Q112" s="1165" t="str">
        <f>IFERROR(VLOOKUP('別紙様式2-2（４・５月分）'!AR86,'【参考】数式用'!$AT$5:$AV$22,3,FALSE),"")</f>
        <v/>
      </c>
      <c r="R112" s="1175" t="s">
        <v>132</v>
      </c>
      <c r="S112" s="1185" t="str">
        <f>IFERROR(VLOOKUP(K110,'【参考】数式用'!$A$5:$AB$27,MATCH(Q112,'【参考】数式用'!$B$4:$AB$4,0)+1,0),"")</f>
        <v/>
      </c>
      <c r="T112" s="1193" t="s">
        <v>195</v>
      </c>
      <c r="U112" s="1200"/>
      <c r="V112" s="1210" t="str">
        <f>IFERROR(VLOOKUP(K110,'【参考】数式用'!$A$5:$AB$27,MATCH(U112,'【参考】数式用'!$B$4:$AB$4,0)+1,0),"")</f>
        <v/>
      </c>
      <c r="W112" s="1216" t="s">
        <v>112</v>
      </c>
      <c r="X112" s="1225">
        <v>7</v>
      </c>
      <c r="Y112" s="968" t="s">
        <v>68</v>
      </c>
      <c r="Z112" s="1225">
        <v>4</v>
      </c>
      <c r="AA112" s="968" t="s">
        <v>178</v>
      </c>
      <c r="AB112" s="1225">
        <v>8</v>
      </c>
      <c r="AC112" s="968" t="s">
        <v>68</v>
      </c>
      <c r="AD112" s="1225">
        <v>3</v>
      </c>
      <c r="AE112" s="968" t="s">
        <v>19</v>
      </c>
      <c r="AF112" s="968" t="s">
        <v>127</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2266</v>
      </c>
      <c r="U114" s="1198"/>
      <c r="V114" s="1208" t="str">
        <f>IFERROR(VLOOKUP(K114,'【参考】数式用'!$A$5:$AB$27,MATCH(U114,'【参考】数式用'!$B$4:$AB$4,0)+1,0),"")</f>
        <v/>
      </c>
      <c r="W114" s="1214" t="s">
        <v>112</v>
      </c>
      <c r="X114" s="1221">
        <v>6</v>
      </c>
      <c r="Y114" s="1227" t="s">
        <v>68</v>
      </c>
      <c r="Z114" s="1221">
        <v>6</v>
      </c>
      <c r="AA114" s="1227" t="s">
        <v>178</v>
      </c>
      <c r="AB114" s="1221">
        <v>7</v>
      </c>
      <c r="AC114" s="1227" t="s">
        <v>68</v>
      </c>
      <c r="AD114" s="1221">
        <v>3</v>
      </c>
      <c r="AE114" s="1227" t="s">
        <v>19</v>
      </c>
      <c r="AF114" s="1227" t="s">
        <v>127</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2219</v>
      </c>
      <c r="BA114" s="1090" t="s">
        <v>2220</v>
      </c>
      <c r="BB114" s="1090" t="s">
        <v>1025</v>
      </c>
      <c r="BC114" s="1090" t="s">
        <v>1912</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262</v>
      </c>
      <c r="Q116" s="1165" t="str">
        <f>IFERROR(VLOOKUP('別紙様式2-2（４・５月分）'!AR89,'【参考】数式用'!$AT$5:$AV$22,3,FALSE),"")</f>
        <v/>
      </c>
      <c r="R116" s="1175" t="s">
        <v>132</v>
      </c>
      <c r="S116" s="1187" t="str">
        <f>IFERROR(VLOOKUP(K114,'【参考】数式用'!$A$5:$AB$27,MATCH(Q116,'【参考】数式用'!$B$4:$AB$4,0)+1,0),"")</f>
        <v/>
      </c>
      <c r="T116" s="1193" t="s">
        <v>195</v>
      </c>
      <c r="U116" s="1200"/>
      <c r="V116" s="1210" t="str">
        <f>IFERROR(VLOOKUP(K114,'【参考】数式用'!$A$5:$AB$27,MATCH(U116,'【参考】数式用'!$B$4:$AB$4,0)+1,0),"")</f>
        <v/>
      </c>
      <c r="W116" s="1216" t="s">
        <v>112</v>
      </c>
      <c r="X116" s="1225">
        <v>7</v>
      </c>
      <c r="Y116" s="968" t="s">
        <v>68</v>
      </c>
      <c r="Z116" s="1225">
        <v>4</v>
      </c>
      <c r="AA116" s="968" t="s">
        <v>178</v>
      </c>
      <c r="AB116" s="1225">
        <v>8</v>
      </c>
      <c r="AC116" s="968" t="s">
        <v>68</v>
      </c>
      <c r="AD116" s="1225">
        <v>3</v>
      </c>
      <c r="AE116" s="968" t="s">
        <v>19</v>
      </c>
      <c r="AF116" s="968" t="s">
        <v>127</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2266</v>
      </c>
      <c r="U118" s="1198"/>
      <c r="V118" s="1208" t="str">
        <f>IFERROR(VLOOKUP(K118,'【参考】数式用'!$A$5:$AB$27,MATCH(U118,'【参考】数式用'!$B$4:$AB$4,0)+1,0),"")</f>
        <v/>
      </c>
      <c r="W118" s="1214" t="s">
        <v>112</v>
      </c>
      <c r="X118" s="1221">
        <v>6</v>
      </c>
      <c r="Y118" s="1227" t="s">
        <v>68</v>
      </c>
      <c r="Z118" s="1221">
        <v>6</v>
      </c>
      <c r="AA118" s="1227" t="s">
        <v>178</v>
      </c>
      <c r="AB118" s="1221">
        <v>7</v>
      </c>
      <c r="AC118" s="1227" t="s">
        <v>68</v>
      </c>
      <c r="AD118" s="1221">
        <v>3</v>
      </c>
      <c r="AE118" s="1227" t="s">
        <v>19</v>
      </c>
      <c r="AF118" s="1227" t="s">
        <v>127</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2219</v>
      </c>
      <c r="BA118" s="1090" t="s">
        <v>2220</v>
      </c>
      <c r="BB118" s="1090" t="s">
        <v>1025</v>
      </c>
      <c r="BC118" s="1090" t="s">
        <v>1912</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262</v>
      </c>
      <c r="Q120" s="1165" t="str">
        <f>IFERROR(VLOOKUP('別紙様式2-2（４・５月分）'!AR92,'【参考】数式用'!$AT$5:$AV$22,3,FALSE),"")</f>
        <v/>
      </c>
      <c r="R120" s="1175" t="s">
        <v>132</v>
      </c>
      <c r="S120" s="1185" t="str">
        <f>IFERROR(VLOOKUP(K118,'【参考】数式用'!$A$5:$AB$27,MATCH(Q120,'【参考】数式用'!$B$4:$AB$4,0)+1,0),"")</f>
        <v/>
      </c>
      <c r="T120" s="1193" t="s">
        <v>195</v>
      </c>
      <c r="U120" s="1200"/>
      <c r="V120" s="1210" t="str">
        <f>IFERROR(VLOOKUP(K118,'【参考】数式用'!$A$5:$AB$27,MATCH(U120,'【参考】数式用'!$B$4:$AB$4,0)+1,0),"")</f>
        <v/>
      </c>
      <c r="W120" s="1216" t="s">
        <v>112</v>
      </c>
      <c r="X120" s="1225">
        <v>7</v>
      </c>
      <c r="Y120" s="968" t="s">
        <v>68</v>
      </c>
      <c r="Z120" s="1225">
        <v>4</v>
      </c>
      <c r="AA120" s="968" t="s">
        <v>178</v>
      </c>
      <c r="AB120" s="1225">
        <v>8</v>
      </c>
      <c r="AC120" s="968" t="s">
        <v>68</v>
      </c>
      <c r="AD120" s="1225">
        <v>3</v>
      </c>
      <c r="AE120" s="968" t="s">
        <v>19</v>
      </c>
      <c r="AF120" s="968" t="s">
        <v>127</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2266</v>
      </c>
      <c r="U122" s="1198"/>
      <c r="V122" s="1208" t="str">
        <f>IFERROR(VLOOKUP(K122,'【参考】数式用'!$A$5:$AB$27,MATCH(U122,'【参考】数式用'!$B$4:$AB$4,0)+1,0),"")</f>
        <v/>
      </c>
      <c r="W122" s="1214" t="s">
        <v>112</v>
      </c>
      <c r="X122" s="1221">
        <v>6</v>
      </c>
      <c r="Y122" s="1227" t="s">
        <v>68</v>
      </c>
      <c r="Z122" s="1221">
        <v>6</v>
      </c>
      <c r="AA122" s="1227" t="s">
        <v>178</v>
      </c>
      <c r="AB122" s="1221">
        <v>7</v>
      </c>
      <c r="AC122" s="1227" t="s">
        <v>68</v>
      </c>
      <c r="AD122" s="1221">
        <v>3</v>
      </c>
      <c r="AE122" s="1227" t="s">
        <v>19</v>
      </c>
      <c r="AF122" s="1227" t="s">
        <v>127</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2219</v>
      </c>
      <c r="BA122" s="1090" t="s">
        <v>2220</v>
      </c>
      <c r="BB122" s="1090" t="s">
        <v>1025</v>
      </c>
      <c r="BC122" s="1090" t="s">
        <v>1912</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262</v>
      </c>
      <c r="Q124" s="1165" t="str">
        <f>IFERROR(VLOOKUP('別紙様式2-2（４・５月分）'!AR95,'【参考】数式用'!$AT$5:$AV$22,3,FALSE),"")</f>
        <v/>
      </c>
      <c r="R124" s="1175" t="s">
        <v>132</v>
      </c>
      <c r="S124" s="1187" t="str">
        <f>IFERROR(VLOOKUP(K122,'【参考】数式用'!$A$5:$AB$27,MATCH(Q124,'【参考】数式用'!$B$4:$AB$4,0)+1,0),"")</f>
        <v/>
      </c>
      <c r="T124" s="1193" t="s">
        <v>195</v>
      </c>
      <c r="U124" s="1200"/>
      <c r="V124" s="1210" t="str">
        <f>IFERROR(VLOOKUP(K122,'【参考】数式用'!$A$5:$AB$27,MATCH(U124,'【参考】数式用'!$B$4:$AB$4,0)+1,0),"")</f>
        <v/>
      </c>
      <c r="W124" s="1216" t="s">
        <v>112</v>
      </c>
      <c r="X124" s="1225">
        <v>7</v>
      </c>
      <c r="Y124" s="968" t="s">
        <v>68</v>
      </c>
      <c r="Z124" s="1225">
        <v>4</v>
      </c>
      <c r="AA124" s="968" t="s">
        <v>178</v>
      </c>
      <c r="AB124" s="1225">
        <v>8</v>
      </c>
      <c r="AC124" s="968" t="s">
        <v>68</v>
      </c>
      <c r="AD124" s="1225">
        <v>3</v>
      </c>
      <c r="AE124" s="968" t="s">
        <v>19</v>
      </c>
      <c r="AF124" s="968" t="s">
        <v>127</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2266</v>
      </c>
      <c r="U126" s="1198"/>
      <c r="V126" s="1208" t="str">
        <f>IFERROR(VLOOKUP(K126,'【参考】数式用'!$A$5:$AB$27,MATCH(U126,'【参考】数式用'!$B$4:$AB$4,0)+1,0),"")</f>
        <v/>
      </c>
      <c r="W126" s="1214" t="s">
        <v>112</v>
      </c>
      <c r="X126" s="1221">
        <v>6</v>
      </c>
      <c r="Y126" s="1227" t="s">
        <v>68</v>
      </c>
      <c r="Z126" s="1221">
        <v>6</v>
      </c>
      <c r="AA126" s="1227" t="s">
        <v>178</v>
      </c>
      <c r="AB126" s="1221">
        <v>7</v>
      </c>
      <c r="AC126" s="1227" t="s">
        <v>68</v>
      </c>
      <c r="AD126" s="1221">
        <v>3</v>
      </c>
      <c r="AE126" s="1227" t="s">
        <v>19</v>
      </c>
      <c r="AF126" s="1227" t="s">
        <v>127</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2219</v>
      </c>
      <c r="BA126" s="1090" t="s">
        <v>2220</v>
      </c>
      <c r="BB126" s="1090" t="s">
        <v>1025</v>
      </c>
      <c r="BC126" s="1090" t="s">
        <v>1912</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262</v>
      </c>
      <c r="Q128" s="1165" t="str">
        <f>IFERROR(VLOOKUP('別紙様式2-2（４・５月分）'!AR98,'【参考】数式用'!$AT$5:$AV$22,3,FALSE),"")</f>
        <v/>
      </c>
      <c r="R128" s="1175" t="s">
        <v>132</v>
      </c>
      <c r="S128" s="1185" t="str">
        <f>IFERROR(VLOOKUP(K126,'【参考】数式用'!$A$5:$AB$27,MATCH(Q128,'【参考】数式用'!$B$4:$AB$4,0)+1,0),"")</f>
        <v/>
      </c>
      <c r="T128" s="1193" t="s">
        <v>195</v>
      </c>
      <c r="U128" s="1200"/>
      <c r="V128" s="1210" t="str">
        <f>IFERROR(VLOOKUP(K126,'【参考】数式用'!$A$5:$AB$27,MATCH(U128,'【参考】数式用'!$B$4:$AB$4,0)+1,0),"")</f>
        <v/>
      </c>
      <c r="W128" s="1216" t="s">
        <v>112</v>
      </c>
      <c r="X128" s="1225">
        <v>7</v>
      </c>
      <c r="Y128" s="968" t="s">
        <v>68</v>
      </c>
      <c r="Z128" s="1225">
        <v>4</v>
      </c>
      <c r="AA128" s="968" t="s">
        <v>178</v>
      </c>
      <c r="AB128" s="1225">
        <v>8</v>
      </c>
      <c r="AC128" s="968" t="s">
        <v>68</v>
      </c>
      <c r="AD128" s="1225">
        <v>3</v>
      </c>
      <c r="AE128" s="968" t="s">
        <v>19</v>
      </c>
      <c r="AF128" s="968" t="s">
        <v>127</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2266</v>
      </c>
      <c r="U130" s="1198"/>
      <c r="V130" s="1208" t="str">
        <f>IFERROR(VLOOKUP(K130,'【参考】数式用'!$A$5:$AB$27,MATCH(U130,'【参考】数式用'!$B$4:$AB$4,0)+1,0),"")</f>
        <v/>
      </c>
      <c r="W130" s="1214" t="s">
        <v>112</v>
      </c>
      <c r="X130" s="1221">
        <v>6</v>
      </c>
      <c r="Y130" s="1227" t="s">
        <v>68</v>
      </c>
      <c r="Z130" s="1221">
        <v>6</v>
      </c>
      <c r="AA130" s="1227" t="s">
        <v>178</v>
      </c>
      <c r="AB130" s="1221">
        <v>7</v>
      </c>
      <c r="AC130" s="1227" t="s">
        <v>68</v>
      </c>
      <c r="AD130" s="1221">
        <v>3</v>
      </c>
      <c r="AE130" s="1227" t="s">
        <v>19</v>
      </c>
      <c r="AF130" s="1227" t="s">
        <v>127</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2219</v>
      </c>
      <c r="BA130" s="1090" t="s">
        <v>2220</v>
      </c>
      <c r="BB130" s="1090" t="s">
        <v>1025</v>
      </c>
      <c r="BC130" s="1090" t="s">
        <v>1912</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262</v>
      </c>
      <c r="Q132" s="1165" t="str">
        <f>IFERROR(VLOOKUP('別紙様式2-2（４・５月分）'!AR101,'【参考】数式用'!$AT$5:$AV$22,3,FALSE),"")</f>
        <v/>
      </c>
      <c r="R132" s="1175" t="s">
        <v>132</v>
      </c>
      <c r="S132" s="1187" t="str">
        <f>IFERROR(VLOOKUP(K130,'【参考】数式用'!$A$5:$AB$27,MATCH(Q132,'【参考】数式用'!$B$4:$AB$4,0)+1,0),"")</f>
        <v/>
      </c>
      <c r="T132" s="1193" t="s">
        <v>195</v>
      </c>
      <c r="U132" s="1200"/>
      <c r="V132" s="1210" t="str">
        <f>IFERROR(VLOOKUP(K130,'【参考】数式用'!$A$5:$AB$27,MATCH(U132,'【参考】数式用'!$B$4:$AB$4,0)+1,0),"")</f>
        <v/>
      </c>
      <c r="W132" s="1216" t="s">
        <v>112</v>
      </c>
      <c r="X132" s="1225">
        <v>7</v>
      </c>
      <c r="Y132" s="968" t="s">
        <v>68</v>
      </c>
      <c r="Z132" s="1225">
        <v>4</v>
      </c>
      <c r="AA132" s="968" t="s">
        <v>178</v>
      </c>
      <c r="AB132" s="1225">
        <v>8</v>
      </c>
      <c r="AC132" s="968" t="s">
        <v>68</v>
      </c>
      <c r="AD132" s="1225">
        <v>3</v>
      </c>
      <c r="AE132" s="968" t="s">
        <v>19</v>
      </c>
      <c r="AF132" s="968" t="s">
        <v>127</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2266</v>
      </c>
      <c r="U134" s="1198"/>
      <c r="V134" s="1208" t="str">
        <f>IFERROR(VLOOKUP(K134,'【参考】数式用'!$A$5:$AB$27,MATCH(U134,'【参考】数式用'!$B$4:$AB$4,0)+1,0),"")</f>
        <v/>
      </c>
      <c r="W134" s="1214" t="s">
        <v>112</v>
      </c>
      <c r="X134" s="1221">
        <v>6</v>
      </c>
      <c r="Y134" s="1227" t="s">
        <v>68</v>
      </c>
      <c r="Z134" s="1221">
        <v>6</v>
      </c>
      <c r="AA134" s="1227" t="s">
        <v>178</v>
      </c>
      <c r="AB134" s="1221">
        <v>7</v>
      </c>
      <c r="AC134" s="1227" t="s">
        <v>68</v>
      </c>
      <c r="AD134" s="1221">
        <v>3</v>
      </c>
      <c r="AE134" s="1227" t="s">
        <v>19</v>
      </c>
      <c r="AF134" s="1227" t="s">
        <v>127</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2219</v>
      </c>
      <c r="BA134" s="1090" t="s">
        <v>2220</v>
      </c>
      <c r="BB134" s="1090" t="s">
        <v>1025</v>
      </c>
      <c r="BC134" s="1090" t="s">
        <v>1912</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262</v>
      </c>
      <c r="Q136" s="1165" t="str">
        <f>IFERROR(VLOOKUP('別紙様式2-2（４・５月分）'!AR104,'【参考】数式用'!$AT$5:$AV$22,3,FALSE),"")</f>
        <v/>
      </c>
      <c r="R136" s="1175" t="s">
        <v>132</v>
      </c>
      <c r="S136" s="1185" t="str">
        <f>IFERROR(VLOOKUP(K134,'【参考】数式用'!$A$5:$AB$27,MATCH(Q136,'【参考】数式用'!$B$4:$AB$4,0)+1,0),"")</f>
        <v/>
      </c>
      <c r="T136" s="1193" t="s">
        <v>195</v>
      </c>
      <c r="U136" s="1200"/>
      <c r="V136" s="1210" t="str">
        <f>IFERROR(VLOOKUP(K134,'【参考】数式用'!$A$5:$AB$27,MATCH(U136,'【参考】数式用'!$B$4:$AB$4,0)+1,0),"")</f>
        <v/>
      </c>
      <c r="W136" s="1216" t="s">
        <v>112</v>
      </c>
      <c r="X136" s="1225">
        <v>7</v>
      </c>
      <c r="Y136" s="968" t="s">
        <v>68</v>
      </c>
      <c r="Z136" s="1225">
        <v>4</v>
      </c>
      <c r="AA136" s="968" t="s">
        <v>178</v>
      </c>
      <c r="AB136" s="1225">
        <v>8</v>
      </c>
      <c r="AC136" s="968" t="s">
        <v>68</v>
      </c>
      <c r="AD136" s="1225">
        <v>3</v>
      </c>
      <c r="AE136" s="968" t="s">
        <v>19</v>
      </c>
      <c r="AF136" s="968" t="s">
        <v>127</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2266</v>
      </c>
      <c r="U138" s="1198"/>
      <c r="V138" s="1208" t="str">
        <f>IFERROR(VLOOKUP(K138,'【参考】数式用'!$A$5:$AB$27,MATCH(U138,'【参考】数式用'!$B$4:$AB$4,0)+1,0),"")</f>
        <v/>
      </c>
      <c r="W138" s="1214" t="s">
        <v>112</v>
      </c>
      <c r="X138" s="1221">
        <v>6</v>
      </c>
      <c r="Y138" s="1227" t="s">
        <v>68</v>
      </c>
      <c r="Z138" s="1221">
        <v>6</v>
      </c>
      <c r="AA138" s="1227" t="s">
        <v>178</v>
      </c>
      <c r="AB138" s="1221">
        <v>7</v>
      </c>
      <c r="AC138" s="1227" t="s">
        <v>68</v>
      </c>
      <c r="AD138" s="1221">
        <v>3</v>
      </c>
      <c r="AE138" s="1227" t="s">
        <v>19</v>
      </c>
      <c r="AF138" s="1227" t="s">
        <v>127</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2219</v>
      </c>
      <c r="BA138" s="1090" t="s">
        <v>2220</v>
      </c>
      <c r="BB138" s="1090" t="s">
        <v>1025</v>
      </c>
      <c r="BC138" s="1090" t="s">
        <v>1912</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262</v>
      </c>
      <c r="Q140" s="1165" t="str">
        <f>IFERROR(VLOOKUP('別紙様式2-2（４・５月分）'!AR107,'【参考】数式用'!$AT$5:$AV$22,3,FALSE),"")</f>
        <v/>
      </c>
      <c r="R140" s="1175" t="s">
        <v>132</v>
      </c>
      <c r="S140" s="1187" t="str">
        <f>IFERROR(VLOOKUP(K138,'【参考】数式用'!$A$5:$AB$27,MATCH(Q140,'【参考】数式用'!$B$4:$AB$4,0)+1,0),"")</f>
        <v/>
      </c>
      <c r="T140" s="1193" t="s">
        <v>195</v>
      </c>
      <c r="U140" s="1200"/>
      <c r="V140" s="1210" t="str">
        <f>IFERROR(VLOOKUP(K138,'【参考】数式用'!$A$5:$AB$27,MATCH(U140,'【参考】数式用'!$B$4:$AB$4,0)+1,0),"")</f>
        <v/>
      </c>
      <c r="W140" s="1216" t="s">
        <v>112</v>
      </c>
      <c r="X140" s="1225">
        <v>7</v>
      </c>
      <c r="Y140" s="968" t="s">
        <v>68</v>
      </c>
      <c r="Z140" s="1225">
        <v>4</v>
      </c>
      <c r="AA140" s="968" t="s">
        <v>178</v>
      </c>
      <c r="AB140" s="1225">
        <v>8</v>
      </c>
      <c r="AC140" s="968" t="s">
        <v>68</v>
      </c>
      <c r="AD140" s="1225">
        <v>3</v>
      </c>
      <c r="AE140" s="968" t="s">
        <v>19</v>
      </c>
      <c r="AF140" s="968" t="s">
        <v>127</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2266</v>
      </c>
      <c r="U142" s="1198"/>
      <c r="V142" s="1208" t="str">
        <f>IFERROR(VLOOKUP(K142,'【参考】数式用'!$A$5:$AB$27,MATCH(U142,'【参考】数式用'!$B$4:$AB$4,0)+1,0),"")</f>
        <v/>
      </c>
      <c r="W142" s="1214" t="s">
        <v>112</v>
      </c>
      <c r="X142" s="1221">
        <v>6</v>
      </c>
      <c r="Y142" s="1227" t="s">
        <v>68</v>
      </c>
      <c r="Z142" s="1221">
        <v>6</v>
      </c>
      <c r="AA142" s="1227" t="s">
        <v>178</v>
      </c>
      <c r="AB142" s="1221">
        <v>7</v>
      </c>
      <c r="AC142" s="1227" t="s">
        <v>68</v>
      </c>
      <c r="AD142" s="1221">
        <v>3</v>
      </c>
      <c r="AE142" s="1227" t="s">
        <v>19</v>
      </c>
      <c r="AF142" s="1227" t="s">
        <v>127</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2219</v>
      </c>
      <c r="BA142" s="1090" t="s">
        <v>2220</v>
      </c>
      <c r="BB142" s="1090" t="s">
        <v>1025</v>
      </c>
      <c r="BC142" s="1090" t="s">
        <v>1912</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262</v>
      </c>
      <c r="Q144" s="1165" t="str">
        <f>IFERROR(VLOOKUP('別紙様式2-2（４・５月分）'!AR110,'【参考】数式用'!$AT$5:$AV$22,3,FALSE),"")</f>
        <v/>
      </c>
      <c r="R144" s="1175" t="s">
        <v>132</v>
      </c>
      <c r="S144" s="1185" t="str">
        <f>IFERROR(VLOOKUP(K142,'【参考】数式用'!$A$5:$AB$27,MATCH(Q144,'【参考】数式用'!$B$4:$AB$4,0)+1,0),"")</f>
        <v/>
      </c>
      <c r="T144" s="1193" t="s">
        <v>195</v>
      </c>
      <c r="U144" s="1200"/>
      <c r="V144" s="1210" t="str">
        <f>IFERROR(VLOOKUP(K142,'【参考】数式用'!$A$5:$AB$27,MATCH(U144,'【参考】数式用'!$B$4:$AB$4,0)+1,0),"")</f>
        <v/>
      </c>
      <c r="W144" s="1216" t="s">
        <v>112</v>
      </c>
      <c r="X144" s="1225">
        <v>7</v>
      </c>
      <c r="Y144" s="968" t="s">
        <v>68</v>
      </c>
      <c r="Z144" s="1225">
        <v>4</v>
      </c>
      <c r="AA144" s="968" t="s">
        <v>178</v>
      </c>
      <c r="AB144" s="1225">
        <v>8</v>
      </c>
      <c r="AC144" s="968" t="s">
        <v>68</v>
      </c>
      <c r="AD144" s="1225">
        <v>3</v>
      </c>
      <c r="AE144" s="968" t="s">
        <v>19</v>
      </c>
      <c r="AF144" s="968" t="s">
        <v>127</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2266</v>
      </c>
      <c r="U146" s="1198"/>
      <c r="V146" s="1208" t="str">
        <f>IFERROR(VLOOKUP(K146,'【参考】数式用'!$A$5:$AB$27,MATCH(U146,'【参考】数式用'!$B$4:$AB$4,0)+1,0),"")</f>
        <v/>
      </c>
      <c r="W146" s="1214" t="s">
        <v>112</v>
      </c>
      <c r="X146" s="1221">
        <v>6</v>
      </c>
      <c r="Y146" s="1227" t="s">
        <v>68</v>
      </c>
      <c r="Z146" s="1221">
        <v>6</v>
      </c>
      <c r="AA146" s="1227" t="s">
        <v>178</v>
      </c>
      <c r="AB146" s="1221">
        <v>7</v>
      </c>
      <c r="AC146" s="1227" t="s">
        <v>68</v>
      </c>
      <c r="AD146" s="1221">
        <v>3</v>
      </c>
      <c r="AE146" s="1227" t="s">
        <v>19</v>
      </c>
      <c r="AF146" s="1227" t="s">
        <v>127</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2219</v>
      </c>
      <c r="BA146" s="1090" t="s">
        <v>2220</v>
      </c>
      <c r="BB146" s="1090" t="s">
        <v>1025</v>
      </c>
      <c r="BC146" s="1090" t="s">
        <v>1912</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262</v>
      </c>
      <c r="Q148" s="1165" t="str">
        <f>IFERROR(VLOOKUP('別紙様式2-2（４・５月分）'!AR113,'【参考】数式用'!$AT$5:$AV$22,3,FALSE),"")</f>
        <v/>
      </c>
      <c r="R148" s="1175" t="s">
        <v>132</v>
      </c>
      <c r="S148" s="1187" t="str">
        <f>IFERROR(VLOOKUP(K146,'【参考】数式用'!$A$5:$AB$27,MATCH(Q148,'【参考】数式用'!$B$4:$AB$4,0)+1,0),"")</f>
        <v/>
      </c>
      <c r="T148" s="1193" t="s">
        <v>195</v>
      </c>
      <c r="U148" s="1200"/>
      <c r="V148" s="1210" t="str">
        <f>IFERROR(VLOOKUP(K146,'【参考】数式用'!$A$5:$AB$27,MATCH(U148,'【参考】数式用'!$B$4:$AB$4,0)+1,0),"")</f>
        <v/>
      </c>
      <c r="W148" s="1216" t="s">
        <v>112</v>
      </c>
      <c r="X148" s="1225">
        <v>7</v>
      </c>
      <c r="Y148" s="968" t="s">
        <v>68</v>
      </c>
      <c r="Z148" s="1225">
        <v>4</v>
      </c>
      <c r="AA148" s="968" t="s">
        <v>178</v>
      </c>
      <c r="AB148" s="1225">
        <v>8</v>
      </c>
      <c r="AC148" s="968" t="s">
        <v>68</v>
      </c>
      <c r="AD148" s="1225">
        <v>3</v>
      </c>
      <c r="AE148" s="968" t="s">
        <v>19</v>
      </c>
      <c r="AF148" s="968" t="s">
        <v>127</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2266</v>
      </c>
      <c r="U150" s="1198"/>
      <c r="V150" s="1208" t="str">
        <f>IFERROR(VLOOKUP(K150,'【参考】数式用'!$A$5:$AB$27,MATCH(U150,'【参考】数式用'!$B$4:$AB$4,0)+1,0),"")</f>
        <v/>
      </c>
      <c r="W150" s="1214" t="s">
        <v>112</v>
      </c>
      <c r="X150" s="1221">
        <v>6</v>
      </c>
      <c r="Y150" s="1227" t="s">
        <v>68</v>
      </c>
      <c r="Z150" s="1221">
        <v>6</v>
      </c>
      <c r="AA150" s="1227" t="s">
        <v>178</v>
      </c>
      <c r="AB150" s="1221">
        <v>7</v>
      </c>
      <c r="AC150" s="1227" t="s">
        <v>68</v>
      </c>
      <c r="AD150" s="1221">
        <v>3</v>
      </c>
      <c r="AE150" s="1227" t="s">
        <v>19</v>
      </c>
      <c r="AF150" s="1227" t="s">
        <v>127</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2219</v>
      </c>
      <c r="BA150" s="1090" t="s">
        <v>2220</v>
      </c>
      <c r="BB150" s="1090" t="s">
        <v>1025</v>
      </c>
      <c r="BC150" s="1090" t="s">
        <v>1912</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262</v>
      </c>
      <c r="Q152" s="1165" t="str">
        <f>IFERROR(VLOOKUP('別紙様式2-2（４・５月分）'!AR116,'【参考】数式用'!$AT$5:$AV$22,3,FALSE),"")</f>
        <v/>
      </c>
      <c r="R152" s="1175" t="s">
        <v>132</v>
      </c>
      <c r="S152" s="1185" t="str">
        <f>IFERROR(VLOOKUP(K150,'【参考】数式用'!$A$5:$AB$27,MATCH(Q152,'【参考】数式用'!$B$4:$AB$4,0)+1,0),"")</f>
        <v/>
      </c>
      <c r="T152" s="1193" t="s">
        <v>195</v>
      </c>
      <c r="U152" s="1200"/>
      <c r="V152" s="1210" t="str">
        <f>IFERROR(VLOOKUP(K150,'【参考】数式用'!$A$5:$AB$27,MATCH(U152,'【参考】数式用'!$B$4:$AB$4,0)+1,0),"")</f>
        <v/>
      </c>
      <c r="W152" s="1216" t="s">
        <v>112</v>
      </c>
      <c r="X152" s="1225">
        <v>7</v>
      </c>
      <c r="Y152" s="968" t="s">
        <v>68</v>
      </c>
      <c r="Z152" s="1225">
        <v>4</v>
      </c>
      <c r="AA152" s="968" t="s">
        <v>178</v>
      </c>
      <c r="AB152" s="1225">
        <v>8</v>
      </c>
      <c r="AC152" s="968" t="s">
        <v>68</v>
      </c>
      <c r="AD152" s="1225">
        <v>3</v>
      </c>
      <c r="AE152" s="968" t="s">
        <v>19</v>
      </c>
      <c r="AF152" s="968" t="s">
        <v>127</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2266</v>
      </c>
      <c r="U154" s="1198"/>
      <c r="V154" s="1208" t="str">
        <f>IFERROR(VLOOKUP(K154,'【参考】数式用'!$A$5:$AB$27,MATCH(U154,'【参考】数式用'!$B$4:$AB$4,0)+1,0),"")</f>
        <v/>
      </c>
      <c r="W154" s="1214" t="s">
        <v>112</v>
      </c>
      <c r="X154" s="1221">
        <v>6</v>
      </c>
      <c r="Y154" s="1227" t="s">
        <v>68</v>
      </c>
      <c r="Z154" s="1221">
        <v>6</v>
      </c>
      <c r="AA154" s="1227" t="s">
        <v>178</v>
      </c>
      <c r="AB154" s="1221">
        <v>7</v>
      </c>
      <c r="AC154" s="1227" t="s">
        <v>68</v>
      </c>
      <c r="AD154" s="1221">
        <v>3</v>
      </c>
      <c r="AE154" s="1227" t="s">
        <v>19</v>
      </c>
      <c r="AF154" s="1227" t="s">
        <v>127</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2219</v>
      </c>
      <c r="BA154" s="1090" t="s">
        <v>2220</v>
      </c>
      <c r="BB154" s="1090" t="s">
        <v>1025</v>
      </c>
      <c r="BC154" s="1090" t="s">
        <v>1912</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262</v>
      </c>
      <c r="Q156" s="1165" t="str">
        <f>IFERROR(VLOOKUP('別紙様式2-2（４・５月分）'!AR119,'【参考】数式用'!$AT$5:$AV$22,3,FALSE),"")</f>
        <v/>
      </c>
      <c r="R156" s="1175" t="s">
        <v>132</v>
      </c>
      <c r="S156" s="1187" t="str">
        <f>IFERROR(VLOOKUP(K154,'【参考】数式用'!$A$5:$AB$27,MATCH(Q156,'【参考】数式用'!$B$4:$AB$4,0)+1,0),"")</f>
        <v/>
      </c>
      <c r="T156" s="1193" t="s">
        <v>195</v>
      </c>
      <c r="U156" s="1200"/>
      <c r="V156" s="1210" t="str">
        <f>IFERROR(VLOOKUP(K154,'【参考】数式用'!$A$5:$AB$27,MATCH(U156,'【参考】数式用'!$B$4:$AB$4,0)+1,0),"")</f>
        <v/>
      </c>
      <c r="W156" s="1216" t="s">
        <v>112</v>
      </c>
      <c r="X156" s="1225">
        <v>7</v>
      </c>
      <c r="Y156" s="968" t="s">
        <v>68</v>
      </c>
      <c r="Z156" s="1225">
        <v>4</v>
      </c>
      <c r="AA156" s="968" t="s">
        <v>178</v>
      </c>
      <c r="AB156" s="1225">
        <v>8</v>
      </c>
      <c r="AC156" s="968" t="s">
        <v>68</v>
      </c>
      <c r="AD156" s="1225">
        <v>3</v>
      </c>
      <c r="AE156" s="968" t="s">
        <v>19</v>
      </c>
      <c r="AF156" s="968" t="s">
        <v>127</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2266</v>
      </c>
      <c r="U158" s="1198"/>
      <c r="V158" s="1208" t="str">
        <f>IFERROR(VLOOKUP(K158,'【参考】数式用'!$A$5:$AB$27,MATCH(U158,'【参考】数式用'!$B$4:$AB$4,0)+1,0),"")</f>
        <v/>
      </c>
      <c r="W158" s="1214" t="s">
        <v>112</v>
      </c>
      <c r="X158" s="1221">
        <v>6</v>
      </c>
      <c r="Y158" s="1227" t="s">
        <v>68</v>
      </c>
      <c r="Z158" s="1221">
        <v>6</v>
      </c>
      <c r="AA158" s="1227" t="s">
        <v>178</v>
      </c>
      <c r="AB158" s="1221">
        <v>7</v>
      </c>
      <c r="AC158" s="1227" t="s">
        <v>68</v>
      </c>
      <c r="AD158" s="1221">
        <v>3</v>
      </c>
      <c r="AE158" s="1227" t="s">
        <v>19</v>
      </c>
      <c r="AF158" s="1227" t="s">
        <v>127</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2219</v>
      </c>
      <c r="BA158" s="1090" t="s">
        <v>2220</v>
      </c>
      <c r="BB158" s="1090" t="s">
        <v>1025</v>
      </c>
      <c r="BC158" s="1090" t="s">
        <v>1912</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262</v>
      </c>
      <c r="Q160" s="1165" t="str">
        <f>IFERROR(VLOOKUP('別紙様式2-2（４・５月分）'!AR122,'【参考】数式用'!$AT$5:$AV$22,3,FALSE),"")</f>
        <v/>
      </c>
      <c r="R160" s="1175" t="s">
        <v>132</v>
      </c>
      <c r="S160" s="1185" t="str">
        <f>IFERROR(VLOOKUP(K158,'【参考】数式用'!$A$5:$AB$27,MATCH(Q160,'【参考】数式用'!$B$4:$AB$4,0)+1,0),"")</f>
        <v/>
      </c>
      <c r="T160" s="1193" t="s">
        <v>195</v>
      </c>
      <c r="U160" s="1200"/>
      <c r="V160" s="1210" t="str">
        <f>IFERROR(VLOOKUP(K158,'【参考】数式用'!$A$5:$AB$27,MATCH(U160,'【参考】数式用'!$B$4:$AB$4,0)+1,0),"")</f>
        <v/>
      </c>
      <c r="W160" s="1216" t="s">
        <v>112</v>
      </c>
      <c r="X160" s="1225">
        <v>7</v>
      </c>
      <c r="Y160" s="968" t="s">
        <v>68</v>
      </c>
      <c r="Z160" s="1225">
        <v>4</v>
      </c>
      <c r="AA160" s="968" t="s">
        <v>178</v>
      </c>
      <c r="AB160" s="1225">
        <v>8</v>
      </c>
      <c r="AC160" s="968" t="s">
        <v>68</v>
      </c>
      <c r="AD160" s="1225">
        <v>3</v>
      </c>
      <c r="AE160" s="968" t="s">
        <v>19</v>
      </c>
      <c r="AF160" s="968" t="s">
        <v>127</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2266</v>
      </c>
      <c r="U162" s="1198"/>
      <c r="V162" s="1208" t="str">
        <f>IFERROR(VLOOKUP(K162,'【参考】数式用'!$A$5:$AB$27,MATCH(U162,'【参考】数式用'!$B$4:$AB$4,0)+1,0),"")</f>
        <v/>
      </c>
      <c r="W162" s="1214" t="s">
        <v>112</v>
      </c>
      <c r="X162" s="1221">
        <v>6</v>
      </c>
      <c r="Y162" s="1227" t="s">
        <v>68</v>
      </c>
      <c r="Z162" s="1221">
        <v>6</v>
      </c>
      <c r="AA162" s="1227" t="s">
        <v>178</v>
      </c>
      <c r="AB162" s="1221">
        <v>7</v>
      </c>
      <c r="AC162" s="1227" t="s">
        <v>68</v>
      </c>
      <c r="AD162" s="1221">
        <v>3</v>
      </c>
      <c r="AE162" s="1227" t="s">
        <v>19</v>
      </c>
      <c r="AF162" s="1227" t="s">
        <v>127</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2219</v>
      </c>
      <c r="BA162" s="1090" t="s">
        <v>2220</v>
      </c>
      <c r="BB162" s="1090" t="s">
        <v>1025</v>
      </c>
      <c r="BC162" s="1090" t="s">
        <v>1912</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262</v>
      </c>
      <c r="Q164" s="1165" t="str">
        <f>IFERROR(VLOOKUP('別紙様式2-2（４・５月分）'!AR125,'【参考】数式用'!$AT$5:$AV$22,3,FALSE),"")</f>
        <v/>
      </c>
      <c r="R164" s="1175" t="s">
        <v>132</v>
      </c>
      <c r="S164" s="1187" t="str">
        <f>IFERROR(VLOOKUP(K162,'【参考】数式用'!$A$5:$AB$27,MATCH(Q164,'【参考】数式用'!$B$4:$AB$4,0)+1,0),"")</f>
        <v/>
      </c>
      <c r="T164" s="1193" t="s">
        <v>195</v>
      </c>
      <c r="U164" s="1200"/>
      <c r="V164" s="1210" t="str">
        <f>IFERROR(VLOOKUP(K162,'【参考】数式用'!$A$5:$AB$27,MATCH(U164,'【参考】数式用'!$B$4:$AB$4,0)+1,0),"")</f>
        <v/>
      </c>
      <c r="W164" s="1216" t="s">
        <v>112</v>
      </c>
      <c r="X164" s="1225">
        <v>7</v>
      </c>
      <c r="Y164" s="968" t="s">
        <v>68</v>
      </c>
      <c r="Z164" s="1225">
        <v>4</v>
      </c>
      <c r="AA164" s="968" t="s">
        <v>178</v>
      </c>
      <c r="AB164" s="1225">
        <v>8</v>
      </c>
      <c r="AC164" s="968" t="s">
        <v>68</v>
      </c>
      <c r="AD164" s="1225">
        <v>3</v>
      </c>
      <c r="AE164" s="968" t="s">
        <v>19</v>
      </c>
      <c r="AF164" s="968" t="s">
        <v>127</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2266</v>
      </c>
      <c r="U166" s="1198"/>
      <c r="V166" s="1208" t="str">
        <f>IFERROR(VLOOKUP(K166,'【参考】数式用'!$A$5:$AB$27,MATCH(U166,'【参考】数式用'!$B$4:$AB$4,0)+1,0),"")</f>
        <v/>
      </c>
      <c r="W166" s="1214" t="s">
        <v>112</v>
      </c>
      <c r="X166" s="1221">
        <v>6</v>
      </c>
      <c r="Y166" s="1227" t="s">
        <v>68</v>
      </c>
      <c r="Z166" s="1221">
        <v>6</v>
      </c>
      <c r="AA166" s="1227" t="s">
        <v>178</v>
      </c>
      <c r="AB166" s="1221">
        <v>7</v>
      </c>
      <c r="AC166" s="1227" t="s">
        <v>68</v>
      </c>
      <c r="AD166" s="1221">
        <v>3</v>
      </c>
      <c r="AE166" s="1227" t="s">
        <v>19</v>
      </c>
      <c r="AF166" s="1227" t="s">
        <v>127</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2219</v>
      </c>
      <c r="BA166" s="1090" t="s">
        <v>2220</v>
      </c>
      <c r="BB166" s="1090" t="s">
        <v>1025</v>
      </c>
      <c r="BC166" s="1090" t="s">
        <v>1912</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262</v>
      </c>
      <c r="Q168" s="1165" t="str">
        <f>IFERROR(VLOOKUP('別紙様式2-2（４・５月分）'!AR128,'【参考】数式用'!$AT$5:$AV$22,3,FALSE),"")</f>
        <v/>
      </c>
      <c r="R168" s="1175" t="s">
        <v>132</v>
      </c>
      <c r="S168" s="1185" t="str">
        <f>IFERROR(VLOOKUP(K166,'【参考】数式用'!$A$5:$AB$27,MATCH(Q168,'【参考】数式用'!$B$4:$AB$4,0)+1,0),"")</f>
        <v/>
      </c>
      <c r="T168" s="1193" t="s">
        <v>195</v>
      </c>
      <c r="U168" s="1200"/>
      <c r="V168" s="1210" t="str">
        <f>IFERROR(VLOOKUP(K166,'【参考】数式用'!$A$5:$AB$27,MATCH(U168,'【参考】数式用'!$B$4:$AB$4,0)+1,0),"")</f>
        <v/>
      </c>
      <c r="W168" s="1216" t="s">
        <v>112</v>
      </c>
      <c r="X168" s="1225">
        <v>7</v>
      </c>
      <c r="Y168" s="968" t="s">
        <v>68</v>
      </c>
      <c r="Z168" s="1225">
        <v>4</v>
      </c>
      <c r="AA168" s="968" t="s">
        <v>178</v>
      </c>
      <c r="AB168" s="1225">
        <v>8</v>
      </c>
      <c r="AC168" s="968" t="s">
        <v>68</v>
      </c>
      <c r="AD168" s="1225">
        <v>3</v>
      </c>
      <c r="AE168" s="968" t="s">
        <v>19</v>
      </c>
      <c r="AF168" s="968" t="s">
        <v>127</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2266</v>
      </c>
      <c r="U170" s="1198"/>
      <c r="V170" s="1208" t="str">
        <f>IFERROR(VLOOKUP(K170,'【参考】数式用'!$A$5:$AB$27,MATCH(U170,'【参考】数式用'!$B$4:$AB$4,0)+1,0),"")</f>
        <v/>
      </c>
      <c r="W170" s="1214" t="s">
        <v>112</v>
      </c>
      <c r="X170" s="1221">
        <v>6</v>
      </c>
      <c r="Y170" s="1227" t="s">
        <v>68</v>
      </c>
      <c r="Z170" s="1221">
        <v>6</v>
      </c>
      <c r="AA170" s="1227" t="s">
        <v>178</v>
      </c>
      <c r="AB170" s="1221">
        <v>7</v>
      </c>
      <c r="AC170" s="1227" t="s">
        <v>68</v>
      </c>
      <c r="AD170" s="1221">
        <v>3</v>
      </c>
      <c r="AE170" s="1227" t="s">
        <v>19</v>
      </c>
      <c r="AF170" s="1227" t="s">
        <v>127</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2219</v>
      </c>
      <c r="BA170" s="1090" t="s">
        <v>2220</v>
      </c>
      <c r="BB170" s="1090" t="s">
        <v>1025</v>
      </c>
      <c r="BC170" s="1090" t="s">
        <v>1912</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262</v>
      </c>
      <c r="Q172" s="1165" t="str">
        <f>IFERROR(VLOOKUP('別紙様式2-2（４・５月分）'!AR131,'【参考】数式用'!$AT$5:$AV$22,3,FALSE),"")</f>
        <v/>
      </c>
      <c r="R172" s="1175" t="s">
        <v>132</v>
      </c>
      <c r="S172" s="1185" t="str">
        <f>IFERROR(VLOOKUP(K170,'【参考】数式用'!$A$5:$AB$27,MATCH(Q172,'【参考】数式用'!$B$4:$AB$4,0)+1,0),"")</f>
        <v/>
      </c>
      <c r="T172" s="1193" t="s">
        <v>195</v>
      </c>
      <c r="U172" s="1200"/>
      <c r="V172" s="1210" t="str">
        <f>IFERROR(VLOOKUP(K170,'【参考】数式用'!$A$5:$AB$27,MATCH(U172,'【参考】数式用'!$B$4:$AB$4,0)+1,0),"")</f>
        <v/>
      </c>
      <c r="W172" s="1216" t="s">
        <v>112</v>
      </c>
      <c r="X172" s="1225">
        <v>7</v>
      </c>
      <c r="Y172" s="968" t="s">
        <v>68</v>
      </c>
      <c r="Z172" s="1225">
        <v>4</v>
      </c>
      <c r="AA172" s="968" t="s">
        <v>178</v>
      </c>
      <c r="AB172" s="1225">
        <v>8</v>
      </c>
      <c r="AC172" s="968" t="s">
        <v>68</v>
      </c>
      <c r="AD172" s="1225">
        <v>3</v>
      </c>
      <c r="AE172" s="968" t="s">
        <v>19</v>
      </c>
      <c r="AF172" s="968" t="s">
        <v>127</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2266</v>
      </c>
      <c r="U174" s="1198"/>
      <c r="V174" s="1208" t="str">
        <f>IFERROR(VLOOKUP(K174,'【参考】数式用'!$A$5:$AB$27,MATCH(U174,'【参考】数式用'!$B$4:$AB$4,0)+1,0),"")</f>
        <v/>
      </c>
      <c r="W174" s="1214" t="s">
        <v>112</v>
      </c>
      <c r="X174" s="1221">
        <v>6</v>
      </c>
      <c r="Y174" s="1227" t="s">
        <v>68</v>
      </c>
      <c r="Z174" s="1221">
        <v>6</v>
      </c>
      <c r="AA174" s="1227" t="s">
        <v>178</v>
      </c>
      <c r="AB174" s="1221">
        <v>7</v>
      </c>
      <c r="AC174" s="1227" t="s">
        <v>68</v>
      </c>
      <c r="AD174" s="1221">
        <v>3</v>
      </c>
      <c r="AE174" s="1227" t="s">
        <v>19</v>
      </c>
      <c r="AF174" s="1227" t="s">
        <v>127</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2219</v>
      </c>
      <c r="BA174" s="1090" t="s">
        <v>2220</v>
      </c>
      <c r="BB174" s="1090" t="s">
        <v>1025</v>
      </c>
      <c r="BC174" s="1090" t="s">
        <v>1912</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262</v>
      </c>
      <c r="Q176" s="1165" t="str">
        <f>IFERROR(VLOOKUP('別紙様式2-2（４・５月分）'!AR134,'【参考】数式用'!$AT$5:$AV$22,3,FALSE),"")</f>
        <v/>
      </c>
      <c r="R176" s="1175" t="s">
        <v>132</v>
      </c>
      <c r="S176" s="1187" t="str">
        <f>IFERROR(VLOOKUP(K174,'【参考】数式用'!$A$5:$AB$27,MATCH(Q176,'【参考】数式用'!$B$4:$AB$4,0)+1,0),"")</f>
        <v/>
      </c>
      <c r="T176" s="1193" t="s">
        <v>195</v>
      </c>
      <c r="U176" s="1200"/>
      <c r="V176" s="1210" t="str">
        <f>IFERROR(VLOOKUP(K174,'【参考】数式用'!$A$5:$AB$27,MATCH(U176,'【参考】数式用'!$B$4:$AB$4,0)+1,0),"")</f>
        <v/>
      </c>
      <c r="W176" s="1216" t="s">
        <v>112</v>
      </c>
      <c r="X176" s="1225">
        <v>7</v>
      </c>
      <c r="Y176" s="968" t="s">
        <v>68</v>
      </c>
      <c r="Z176" s="1225">
        <v>4</v>
      </c>
      <c r="AA176" s="968" t="s">
        <v>178</v>
      </c>
      <c r="AB176" s="1225">
        <v>8</v>
      </c>
      <c r="AC176" s="968" t="s">
        <v>68</v>
      </c>
      <c r="AD176" s="1225">
        <v>3</v>
      </c>
      <c r="AE176" s="968" t="s">
        <v>19</v>
      </c>
      <c r="AF176" s="968" t="s">
        <v>127</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2266</v>
      </c>
      <c r="U178" s="1198"/>
      <c r="V178" s="1208" t="str">
        <f>IFERROR(VLOOKUP(K178,'【参考】数式用'!$A$5:$AB$27,MATCH(U178,'【参考】数式用'!$B$4:$AB$4,0)+1,0),"")</f>
        <v/>
      </c>
      <c r="W178" s="1214" t="s">
        <v>112</v>
      </c>
      <c r="X178" s="1221">
        <v>6</v>
      </c>
      <c r="Y178" s="1227" t="s">
        <v>68</v>
      </c>
      <c r="Z178" s="1221">
        <v>6</v>
      </c>
      <c r="AA178" s="1227" t="s">
        <v>178</v>
      </c>
      <c r="AB178" s="1221">
        <v>7</v>
      </c>
      <c r="AC178" s="1227" t="s">
        <v>68</v>
      </c>
      <c r="AD178" s="1221">
        <v>3</v>
      </c>
      <c r="AE178" s="1227" t="s">
        <v>19</v>
      </c>
      <c r="AF178" s="1227" t="s">
        <v>127</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2219</v>
      </c>
      <c r="BA178" s="1090" t="s">
        <v>2220</v>
      </c>
      <c r="BB178" s="1090" t="s">
        <v>1025</v>
      </c>
      <c r="BC178" s="1090" t="s">
        <v>1912</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262</v>
      </c>
      <c r="Q180" s="1165" t="str">
        <f>IFERROR(VLOOKUP('別紙様式2-2（４・５月分）'!AR137,'【参考】数式用'!$AT$5:$AV$22,3,FALSE),"")</f>
        <v/>
      </c>
      <c r="R180" s="1175" t="s">
        <v>132</v>
      </c>
      <c r="S180" s="1185" t="str">
        <f>IFERROR(VLOOKUP(K178,'【参考】数式用'!$A$5:$AB$27,MATCH(Q180,'【参考】数式用'!$B$4:$AB$4,0)+1,0),"")</f>
        <v/>
      </c>
      <c r="T180" s="1193" t="s">
        <v>195</v>
      </c>
      <c r="U180" s="1200"/>
      <c r="V180" s="1210" t="str">
        <f>IFERROR(VLOOKUP(K178,'【参考】数式用'!$A$5:$AB$27,MATCH(U180,'【参考】数式用'!$B$4:$AB$4,0)+1,0),"")</f>
        <v/>
      </c>
      <c r="W180" s="1216" t="s">
        <v>112</v>
      </c>
      <c r="X180" s="1225">
        <v>7</v>
      </c>
      <c r="Y180" s="968" t="s">
        <v>68</v>
      </c>
      <c r="Z180" s="1225">
        <v>4</v>
      </c>
      <c r="AA180" s="968" t="s">
        <v>178</v>
      </c>
      <c r="AB180" s="1225">
        <v>8</v>
      </c>
      <c r="AC180" s="968" t="s">
        <v>68</v>
      </c>
      <c r="AD180" s="1225">
        <v>3</v>
      </c>
      <c r="AE180" s="968" t="s">
        <v>19</v>
      </c>
      <c r="AF180" s="968" t="s">
        <v>127</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2266</v>
      </c>
      <c r="U182" s="1198"/>
      <c r="V182" s="1208" t="str">
        <f>IFERROR(VLOOKUP(K182,'【参考】数式用'!$A$5:$AB$27,MATCH(U182,'【参考】数式用'!$B$4:$AB$4,0)+1,0),"")</f>
        <v/>
      </c>
      <c r="W182" s="1214" t="s">
        <v>112</v>
      </c>
      <c r="X182" s="1221">
        <v>6</v>
      </c>
      <c r="Y182" s="1227" t="s">
        <v>68</v>
      </c>
      <c r="Z182" s="1221">
        <v>6</v>
      </c>
      <c r="AA182" s="1227" t="s">
        <v>178</v>
      </c>
      <c r="AB182" s="1221">
        <v>7</v>
      </c>
      <c r="AC182" s="1227" t="s">
        <v>68</v>
      </c>
      <c r="AD182" s="1221">
        <v>3</v>
      </c>
      <c r="AE182" s="1227" t="s">
        <v>19</v>
      </c>
      <c r="AF182" s="1227" t="s">
        <v>127</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2219</v>
      </c>
      <c r="BA182" s="1090" t="s">
        <v>2220</v>
      </c>
      <c r="BB182" s="1090" t="s">
        <v>1025</v>
      </c>
      <c r="BC182" s="1090" t="s">
        <v>1912</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262</v>
      </c>
      <c r="Q184" s="1165" t="str">
        <f>IFERROR(VLOOKUP('別紙様式2-2（４・５月分）'!AR140,'【参考】数式用'!$AT$5:$AV$22,3,FALSE),"")</f>
        <v/>
      </c>
      <c r="R184" s="1175" t="s">
        <v>132</v>
      </c>
      <c r="S184" s="1187" t="str">
        <f>IFERROR(VLOOKUP(K182,'【参考】数式用'!$A$5:$AB$27,MATCH(Q184,'【参考】数式用'!$B$4:$AB$4,0)+1,0),"")</f>
        <v/>
      </c>
      <c r="T184" s="1193" t="s">
        <v>195</v>
      </c>
      <c r="U184" s="1200"/>
      <c r="V184" s="1210" t="str">
        <f>IFERROR(VLOOKUP(K182,'【参考】数式用'!$A$5:$AB$27,MATCH(U184,'【参考】数式用'!$B$4:$AB$4,0)+1,0),"")</f>
        <v/>
      </c>
      <c r="W184" s="1216" t="s">
        <v>112</v>
      </c>
      <c r="X184" s="1225">
        <v>7</v>
      </c>
      <c r="Y184" s="968" t="s">
        <v>68</v>
      </c>
      <c r="Z184" s="1225">
        <v>4</v>
      </c>
      <c r="AA184" s="968" t="s">
        <v>178</v>
      </c>
      <c r="AB184" s="1225">
        <v>8</v>
      </c>
      <c r="AC184" s="968" t="s">
        <v>68</v>
      </c>
      <c r="AD184" s="1225">
        <v>3</v>
      </c>
      <c r="AE184" s="968" t="s">
        <v>19</v>
      </c>
      <c r="AF184" s="968" t="s">
        <v>127</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2266</v>
      </c>
      <c r="U186" s="1198"/>
      <c r="V186" s="1208" t="str">
        <f>IFERROR(VLOOKUP(K186,'【参考】数式用'!$A$5:$AB$27,MATCH(U186,'【参考】数式用'!$B$4:$AB$4,0)+1,0),"")</f>
        <v/>
      </c>
      <c r="W186" s="1214" t="s">
        <v>112</v>
      </c>
      <c r="X186" s="1221">
        <v>6</v>
      </c>
      <c r="Y186" s="1227" t="s">
        <v>68</v>
      </c>
      <c r="Z186" s="1221">
        <v>6</v>
      </c>
      <c r="AA186" s="1227" t="s">
        <v>178</v>
      </c>
      <c r="AB186" s="1221">
        <v>7</v>
      </c>
      <c r="AC186" s="1227" t="s">
        <v>68</v>
      </c>
      <c r="AD186" s="1221">
        <v>3</v>
      </c>
      <c r="AE186" s="1227" t="s">
        <v>19</v>
      </c>
      <c r="AF186" s="1227" t="s">
        <v>127</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2219</v>
      </c>
      <c r="BA186" s="1090" t="s">
        <v>2220</v>
      </c>
      <c r="BB186" s="1090" t="s">
        <v>1025</v>
      </c>
      <c r="BC186" s="1090" t="s">
        <v>1912</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262</v>
      </c>
      <c r="Q188" s="1165" t="str">
        <f>IFERROR(VLOOKUP('別紙様式2-2（４・５月分）'!AR143,'【参考】数式用'!$AT$5:$AV$22,3,FALSE),"")</f>
        <v/>
      </c>
      <c r="R188" s="1175" t="s">
        <v>132</v>
      </c>
      <c r="S188" s="1185" t="str">
        <f>IFERROR(VLOOKUP(K186,'【参考】数式用'!$A$5:$AB$27,MATCH(Q188,'【参考】数式用'!$B$4:$AB$4,0)+1,0),"")</f>
        <v/>
      </c>
      <c r="T188" s="1193" t="s">
        <v>195</v>
      </c>
      <c r="U188" s="1200"/>
      <c r="V188" s="1210" t="str">
        <f>IFERROR(VLOOKUP(K186,'【参考】数式用'!$A$5:$AB$27,MATCH(U188,'【参考】数式用'!$B$4:$AB$4,0)+1,0),"")</f>
        <v/>
      </c>
      <c r="W188" s="1216" t="s">
        <v>112</v>
      </c>
      <c r="X188" s="1225">
        <v>7</v>
      </c>
      <c r="Y188" s="968" t="s">
        <v>68</v>
      </c>
      <c r="Z188" s="1225">
        <v>4</v>
      </c>
      <c r="AA188" s="968" t="s">
        <v>178</v>
      </c>
      <c r="AB188" s="1225">
        <v>8</v>
      </c>
      <c r="AC188" s="968" t="s">
        <v>68</v>
      </c>
      <c r="AD188" s="1225">
        <v>3</v>
      </c>
      <c r="AE188" s="968" t="s">
        <v>19</v>
      </c>
      <c r="AF188" s="968" t="s">
        <v>127</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2266</v>
      </c>
      <c r="U190" s="1198"/>
      <c r="V190" s="1208" t="str">
        <f>IFERROR(VLOOKUP(K190,'【参考】数式用'!$A$5:$AB$27,MATCH(U190,'【参考】数式用'!$B$4:$AB$4,0)+1,0),"")</f>
        <v/>
      </c>
      <c r="W190" s="1214" t="s">
        <v>112</v>
      </c>
      <c r="X190" s="1221">
        <v>6</v>
      </c>
      <c r="Y190" s="1227" t="s">
        <v>68</v>
      </c>
      <c r="Z190" s="1221">
        <v>6</v>
      </c>
      <c r="AA190" s="1227" t="s">
        <v>178</v>
      </c>
      <c r="AB190" s="1221">
        <v>7</v>
      </c>
      <c r="AC190" s="1227" t="s">
        <v>68</v>
      </c>
      <c r="AD190" s="1221">
        <v>3</v>
      </c>
      <c r="AE190" s="1227" t="s">
        <v>19</v>
      </c>
      <c r="AF190" s="1227" t="s">
        <v>127</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2219</v>
      </c>
      <c r="BA190" s="1090" t="s">
        <v>2220</v>
      </c>
      <c r="BB190" s="1090" t="s">
        <v>1025</v>
      </c>
      <c r="BC190" s="1090" t="s">
        <v>1912</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262</v>
      </c>
      <c r="Q192" s="1165" t="str">
        <f>IFERROR(VLOOKUP('別紙様式2-2（４・５月分）'!AR146,'【参考】数式用'!$AT$5:$AV$22,3,FALSE),"")</f>
        <v/>
      </c>
      <c r="R192" s="1175" t="s">
        <v>132</v>
      </c>
      <c r="S192" s="1187" t="str">
        <f>IFERROR(VLOOKUP(K190,'【参考】数式用'!$A$5:$AB$27,MATCH(Q192,'【参考】数式用'!$B$4:$AB$4,0)+1,0),"")</f>
        <v/>
      </c>
      <c r="T192" s="1193" t="s">
        <v>195</v>
      </c>
      <c r="U192" s="1200"/>
      <c r="V192" s="1210" t="str">
        <f>IFERROR(VLOOKUP(K190,'【参考】数式用'!$A$5:$AB$27,MATCH(U192,'【参考】数式用'!$B$4:$AB$4,0)+1,0),"")</f>
        <v/>
      </c>
      <c r="W192" s="1216" t="s">
        <v>112</v>
      </c>
      <c r="X192" s="1225">
        <v>7</v>
      </c>
      <c r="Y192" s="968" t="s">
        <v>68</v>
      </c>
      <c r="Z192" s="1225">
        <v>4</v>
      </c>
      <c r="AA192" s="968" t="s">
        <v>178</v>
      </c>
      <c r="AB192" s="1225">
        <v>8</v>
      </c>
      <c r="AC192" s="968" t="s">
        <v>68</v>
      </c>
      <c r="AD192" s="1225">
        <v>3</v>
      </c>
      <c r="AE192" s="968" t="s">
        <v>19</v>
      </c>
      <c r="AF192" s="968" t="s">
        <v>127</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2266</v>
      </c>
      <c r="U194" s="1198"/>
      <c r="V194" s="1208" t="str">
        <f>IFERROR(VLOOKUP(K194,'【参考】数式用'!$A$5:$AB$27,MATCH(U194,'【参考】数式用'!$B$4:$AB$4,0)+1,0),"")</f>
        <v/>
      </c>
      <c r="W194" s="1214" t="s">
        <v>112</v>
      </c>
      <c r="X194" s="1221">
        <v>6</v>
      </c>
      <c r="Y194" s="1227" t="s">
        <v>68</v>
      </c>
      <c r="Z194" s="1221">
        <v>6</v>
      </c>
      <c r="AA194" s="1227" t="s">
        <v>178</v>
      </c>
      <c r="AB194" s="1221">
        <v>7</v>
      </c>
      <c r="AC194" s="1227" t="s">
        <v>68</v>
      </c>
      <c r="AD194" s="1221">
        <v>3</v>
      </c>
      <c r="AE194" s="1227" t="s">
        <v>19</v>
      </c>
      <c r="AF194" s="1227" t="s">
        <v>127</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2219</v>
      </c>
      <c r="BA194" s="1090" t="s">
        <v>2220</v>
      </c>
      <c r="BB194" s="1090" t="s">
        <v>1025</v>
      </c>
      <c r="BC194" s="1090" t="s">
        <v>1912</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262</v>
      </c>
      <c r="Q196" s="1165" t="str">
        <f>IFERROR(VLOOKUP('別紙様式2-2（４・５月分）'!AR149,'【参考】数式用'!$AT$5:$AV$22,3,FALSE),"")</f>
        <v/>
      </c>
      <c r="R196" s="1175" t="s">
        <v>132</v>
      </c>
      <c r="S196" s="1185" t="str">
        <f>IFERROR(VLOOKUP(K194,'【参考】数式用'!$A$5:$AB$27,MATCH(Q196,'【参考】数式用'!$B$4:$AB$4,0)+1,0),"")</f>
        <v/>
      </c>
      <c r="T196" s="1193" t="s">
        <v>195</v>
      </c>
      <c r="U196" s="1200"/>
      <c r="V196" s="1210" t="str">
        <f>IFERROR(VLOOKUP(K194,'【参考】数式用'!$A$5:$AB$27,MATCH(U196,'【参考】数式用'!$B$4:$AB$4,0)+1,0),"")</f>
        <v/>
      </c>
      <c r="W196" s="1216" t="s">
        <v>112</v>
      </c>
      <c r="X196" s="1225">
        <v>7</v>
      </c>
      <c r="Y196" s="968" t="s">
        <v>68</v>
      </c>
      <c r="Z196" s="1225">
        <v>4</v>
      </c>
      <c r="AA196" s="968" t="s">
        <v>178</v>
      </c>
      <c r="AB196" s="1225">
        <v>8</v>
      </c>
      <c r="AC196" s="968" t="s">
        <v>68</v>
      </c>
      <c r="AD196" s="1225">
        <v>3</v>
      </c>
      <c r="AE196" s="968" t="s">
        <v>19</v>
      </c>
      <c r="AF196" s="968" t="s">
        <v>127</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2266</v>
      </c>
      <c r="U198" s="1198"/>
      <c r="V198" s="1208" t="str">
        <f>IFERROR(VLOOKUP(K198,'【参考】数式用'!$A$5:$AB$27,MATCH(U198,'【参考】数式用'!$B$4:$AB$4,0)+1,0),"")</f>
        <v/>
      </c>
      <c r="W198" s="1214" t="s">
        <v>112</v>
      </c>
      <c r="X198" s="1221">
        <v>6</v>
      </c>
      <c r="Y198" s="1227" t="s">
        <v>68</v>
      </c>
      <c r="Z198" s="1221">
        <v>6</v>
      </c>
      <c r="AA198" s="1227" t="s">
        <v>178</v>
      </c>
      <c r="AB198" s="1221">
        <v>7</v>
      </c>
      <c r="AC198" s="1227" t="s">
        <v>68</v>
      </c>
      <c r="AD198" s="1221">
        <v>3</v>
      </c>
      <c r="AE198" s="1227" t="s">
        <v>19</v>
      </c>
      <c r="AF198" s="1227" t="s">
        <v>127</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2219</v>
      </c>
      <c r="BA198" s="1090" t="s">
        <v>2220</v>
      </c>
      <c r="BB198" s="1090" t="s">
        <v>1025</v>
      </c>
      <c r="BC198" s="1090" t="s">
        <v>1912</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262</v>
      </c>
      <c r="Q200" s="1165" t="str">
        <f>IFERROR(VLOOKUP('別紙様式2-2（４・５月分）'!AR152,'【参考】数式用'!$AT$5:$AV$22,3,FALSE),"")</f>
        <v/>
      </c>
      <c r="R200" s="1175" t="s">
        <v>132</v>
      </c>
      <c r="S200" s="1187" t="str">
        <f>IFERROR(VLOOKUP(K198,'【参考】数式用'!$A$5:$AB$27,MATCH(Q200,'【参考】数式用'!$B$4:$AB$4,0)+1,0),"")</f>
        <v/>
      </c>
      <c r="T200" s="1193" t="s">
        <v>195</v>
      </c>
      <c r="U200" s="1200"/>
      <c r="V200" s="1210" t="str">
        <f>IFERROR(VLOOKUP(K198,'【参考】数式用'!$A$5:$AB$27,MATCH(U200,'【参考】数式用'!$B$4:$AB$4,0)+1,0),"")</f>
        <v/>
      </c>
      <c r="W200" s="1216" t="s">
        <v>112</v>
      </c>
      <c r="X200" s="1225">
        <v>7</v>
      </c>
      <c r="Y200" s="968" t="s">
        <v>68</v>
      </c>
      <c r="Z200" s="1225">
        <v>4</v>
      </c>
      <c r="AA200" s="968" t="s">
        <v>178</v>
      </c>
      <c r="AB200" s="1225">
        <v>8</v>
      </c>
      <c r="AC200" s="968" t="s">
        <v>68</v>
      </c>
      <c r="AD200" s="1225">
        <v>3</v>
      </c>
      <c r="AE200" s="968" t="s">
        <v>19</v>
      </c>
      <c r="AF200" s="968" t="s">
        <v>127</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2266</v>
      </c>
      <c r="U202" s="1198"/>
      <c r="V202" s="1208" t="str">
        <f>IFERROR(VLOOKUP(K202,'【参考】数式用'!$A$5:$AB$27,MATCH(U202,'【参考】数式用'!$B$4:$AB$4,0)+1,0),"")</f>
        <v/>
      </c>
      <c r="W202" s="1214" t="s">
        <v>112</v>
      </c>
      <c r="X202" s="1221">
        <v>6</v>
      </c>
      <c r="Y202" s="1227" t="s">
        <v>68</v>
      </c>
      <c r="Z202" s="1221">
        <v>6</v>
      </c>
      <c r="AA202" s="1227" t="s">
        <v>178</v>
      </c>
      <c r="AB202" s="1221">
        <v>7</v>
      </c>
      <c r="AC202" s="1227" t="s">
        <v>68</v>
      </c>
      <c r="AD202" s="1221">
        <v>3</v>
      </c>
      <c r="AE202" s="1227" t="s">
        <v>19</v>
      </c>
      <c r="AF202" s="1227" t="s">
        <v>127</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2219</v>
      </c>
      <c r="BA202" s="1090" t="s">
        <v>2220</v>
      </c>
      <c r="BB202" s="1090" t="s">
        <v>1025</v>
      </c>
      <c r="BC202" s="1090" t="s">
        <v>1912</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262</v>
      </c>
      <c r="Q204" s="1165" t="str">
        <f>IFERROR(VLOOKUP('別紙様式2-2（４・５月分）'!AR155,'【参考】数式用'!$AT$5:$AV$22,3,FALSE),"")</f>
        <v/>
      </c>
      <c r="R204" s="1175" t="s">
        <v>132</v>
      </c>
      <c r="S204" s="1185" t="str">
        <f>IFERROR(VLOOKUP(K202,'【参考】数式用'!$A$5:$AB$27,MATCH(Q204,'【参考】数式用'!$B$4:$AB$4,0)+1,0),"")</f>
        <v/>
      </c>
      <c r="T204" s="1193" t="s">
        <v>195</v>
      </c>
      <c r="U204" s="1200"/>
      <c r="V204" s="1210" t="str">
        <f>IFERROR(VLOOKUP(K202,'【参考】数式用'!$A$5:$AB$27,MATCH(U204,'【参考】数式用'!$B$4:$AB$4,0)+1,0),"")</f>
        <v/>
      </c>
      <c r="W204" s="1216" t="s">
        <v>112</v>
      </c>
      <c r="X204" s="1225">
        <v>7</v>
      </c>
      <c r="Y204" s="968" t="s">
        <v>68</v>
      </c>
      <c r="Z204" s="1225">
        <v>4</v>
      </c>
      <c r="AA204" s="968" t="s">
        <v>178</v>
      </c>
      <c r="AB204" s="1225">
        <v>8</v>
      </c>
      <c r="AC204" s="968" t="s">
        <v>68</v>
      </c>
      <c r="AD204" s="1225">
        <v>3</v>
      </c>
      <c r="AE204" s="968" t="s">
        <v>19</v>
      </c>
      <c r="AF204" s="968" t="s">
        <v>127</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2266</v>
      </c>
      <c r="U206" s="1198"/>
      <c r="V206" s="1208" t="str">
        <f>IFERROR(VLOOKUP(K206,'【参考】数式用'!$A$5:$AB$27,MATCH(U206,'【参考】数式用'!$B$4:$AB$4,0)+1,0),"")</f>
        <v/>
      </c>
      <c r="W206" s="1214" t="s">
        <v>112</v>
      </c>
      <c r="X206" s="1221">
        <v>6</v>
      </c>
      <c r="Y206" s="1227" t="s">
        <v>68</v>
      </c>
      <c r="Z206" s="1221">
        <v>6</v>
      </c>
      <c r="AA206" s="1227" t="s">
        <v>178</v>
      </c>
      <c r="AB206" s="1221">
        <v>7</v>
      </c>
      <c r="AC206" s="1227" t="s">
        <v>68</v>
      </c>
      <c r="AD206" s="1221">
        <v>3</v>
      </c>
      <c r="AE206" s="1227" t="s">
        <v>19</v>
      </c>
      <c r="AF206" s="1227" t="s">
        <v>127</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2219</v>
      </c>
      <c r="BA206" s="1090" t="s">
        <v>2220</v>
      </c>
      <c r="BB206" s="1090" t="s">
        <v>1025</v>
      </c>
      <c r="BC206" s="1090" t="s">
        <v>1912</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262</v>
      </c>
      <c r="Q208" s="1165" t="str">
        <f>IFERROR(VLOOKUP('別紙様式2-2（４・５月分）'!AR158,'【参考】数式用'!$AT$5:$AV$22,3,FALSE),"")</f>
        <v/>
      </c>
      <c r="R208" s="1175" t="s">
        <v>132</v>
      </c>
      <c r="S208" s="1187" t="str">
        <f>IFERROR(VLOOKUP(K206,'【参考】数式用'!$A$5:$AB$27,MATCH(Q208,'【参考】数式用'!$B$4:$AB$4,0)+1,0),"")</f>
        <v/>
      </c>
      <c r="T208" s="1193" t="s">
        <v>195</v>
      </c>
      <c r="U208" s="1200"/>
      <c r="V208" s="1210" t="str">
        <f>IFERROR(VLOOKUP(K206,'【参考】数式用'!$A$5:$AB$27,MATCH(U208,'【参考】数式用'!$B$4:$AB$4,0)+1,0),"")</f>
        <v/>
      </c>
      <c r="W208" s="1216" t="s">
        <v>112</v>
      </c>
      <c r="X208" s="1225">
        <v>7</v>
      </c>
      <c r="Y208" s="968" t="s">
        <v>68</v>
      </c>
      <c r="Z208" s="1225">
        <v>4</v>
      </c>
      <c r="AA208" s="968" t="s">
        <v>178</v>
      </c>
      <c r="AB208" s="1225">
        <v>8</v>
      </c>
      <c r="AC208" s="968" t="s">
        <v>68</v>
      </c>
      <c r="AD208" s="1225">
        <v>3</v>
      </c>
      <c r="AE208" s="968" t="s">
        <v>19</v>
      </c>
      <c r="AF208" s="968" t="s">
        <v>127</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2266</v>
      </c>
      <c r="U210" s="1198"/>
      <c r="V210" s="1208" t="str">
        <f>IFERROR(VLOOKUP(K210,'【参考】数式用'!$A$5:$AB$27,MATCH(U210,'【参考】数式用'!$B$4:$AB$4,0)+1,0),"")</f>
        <v/>
      </c>
      <c r="W210" s="1214" t="s">
        <v>112</v>
      </c>
      <c r="X210" s="1221">
        <v>6</v>
      </c>
      <c r="Y210" s="1227" t="s">
        <v>68</v>
      </c>
      <c r="Z210" s="1221">
        <v>6</v>
      </c>
      <c r="AA210" s="1227" t="s">
        <v>178</v>
      </c>
      <c r="AB210" s="1221">
        <v>7</v>
      </c>
      <c r="AC210" s="1227" t="s">
        <v>68</v>
      </c>
      <c r="AD210" s="1221">
        <v>3</v>
      </c>
      <c r="AE210" s="1227" t="s">
        <v>19</v>
      </c>
      <c r="AF210" s="1227" t="s">
        <v>127</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2219</v>
      </c>
      <c r="BA210" s="1090" t="s">
        <v>2220</v>
      </c>
      <c r="BB210" s="1090" t="s">
        <v>1025</v>
      </c>
      <c r="BC210" s="1090" t="s">
        <v>1912</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262</v>
      </c>
      <c r="Q212" s="1165" t="str">
        <f>IFERROR(VLOOKUP('別紙様式2-2（４・５月分）'!AR161,'【参考】数式用'!$AT$5:$AV$22,3,FALSE),"")</f>
        <v/>
      </c>
      <c r="R212" s="1175" t="s">
        <v>132</v>
      </c>
      <c r="S212" s="1185" t="str">
        <f>IFERROR(VLOOKUP(K210,'【参考】数式用'!$A$5:$AB$27,MATCH(Q212,'【参考】数式用'!$B$4:$AB$4,0)+1,0),"")</f>
        <v/>
      </c>
      <c r="T212" s="1193" t="s">
        <v>195</v>
      </c>
      <c r="U212" s="1200"/>
      <c r="V212" s="1210" t="str">
        <f>IFERROR(VLOOKUP(K210,'【参考】数式用'!$A$5:$AB$27,MATCH(U212,'【参考】数式用'!$B$4:$AB$4,0)+1,0),"")</f>
        <v/>
      </c>
      <c r="W212" s="1216" t="s">
        <v>112</v>
      </c>
      <c r="X212" s="1225">
        <v>7</v>
      </c>
      <c r="Y212" s="968" t="s">
        <v>68</v>
      </c>
      <c r="Z212" s="1225">
        <v>4</v>
      </c>
      <c r="AA212" s="968" t="s">
        <v>178</v>
      </c>
      <c r="AB212" s="1225">
        <v>8</v>
      </c>
      <c r="AC212" s="968" t="s">
        <v>68</v>
      </c>
      <c r="AD212" s="1225">
        <v>3</v>
      </c>
      <c r="AE212" s="968" t="s">
        <v>19</v>
      </c>
      <c r="AF212" s="968" t="s">
        <v>127</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2266</v>
      </c>
      <c r="U214" s="1198"/>
      <c r="V214" s="1208" t="str">
        <f>IFERROR(VLOOKUP(K214,'【参考】数式用'!$A$5:$AB$27,MATCH(U214,'【参考】数式用'!$B$4:$AB$4,0)+1,0),"")</f>
        <v/>
      </c>
      <c r="W214" s="1214" t="s">
        <v>112</v>
      </c>
      <c r="X214" s="1221">
        <v>6</v>
      </c>
      <c r="Y214" s="1227" t="s">
        <v>68</v>
      </c>
      <c r="Z214" s="1221">
        <v>6</v>
      </c>
      <c r="AA214" s="1227" t="s">
        <v>178</v>
      </c>
      <c r="AB214" s="1221">
        <v>7</v>
      </c>
      <c r="AC214" s="1227" t="s">
        <v>68</v>
      </c>
      <c r="AD214" s="1221">
        <v>3</v>
      </c>
      <c r="AE214" s="1227" t="s">
        <v>19</v>
      </c>
      <c r="AF214" s="1227" t="s">
        <v>127</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2219</v>
      </c>
      <c r="BA214" s="1090" t="s">
        <v>2220</v>
      </c>
      <c r="BB214" s="1090" t="s">
        <v>1025</v>
      </c>
      <c r="BC214" s="1090" t="s">
        <v>1912</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262</v>
      </c>
      <c r="Q216" s="1165" t="str">
        <f>IFERROR(VLOOKUP('別紙様式2-2（４・５月分）'!AR164,'【参考】数式用'!$AT$5:$AV$22,3,FALSE),"")</f>
        <v/>
      </c>
      <c r="R216" s="1175" t="s">
        <v>132</v>
      </c>
      <c r="S216" s="1187" t="str">
        <f>IFERROR(VLOOKUP(K214,'【参考】数式用'!$A$5:$AB$27,MATCH(Q216,'【参考】数式用'!$B$4:$AB$4,0)+1,0),"")</f>
        <v/>
      </c>
      <c r="T216" s="1193" t="s">
        <v>195</v>
      </c>
      <c r="U216" s="1200"/>
      <c r="V216" s="1210" t="str">
        <f>IFERROR(VLOOKUP(K214,'【参考】数式用'!$A$5:$AB$27,MATCH(U216,'【参考】数式用'!$B$4:$AB$4,0)+1,0),"")</f>
        <v/>
      </c>
      <c r="W216" s="1216" t="s">
        <v>112</v>
      </c>
      <c r="X216" s="1225">
        <v>7</v>
      </c>
      <c r="Y216" s="968" t="s">
        <v>68</v>
      </c>
      <c r="Z216" s="1225">
        <v>4</v>
      </c>
      <c r="AA216" s="968" t="s">
        <v>178</v>
      </c>
      <c r="AB216" s="1225">
        <v>8</v>
      </c>
      <c r="AC216" s="968" t="s">
        <v>68</v>
      </c>
      <c r="AD216" s="1225">
        <v>3</v>
      </c>
      <c r="AE216" s="968" t="s">
        <v>19</v>
      </c>
      <c r="AF216" s="968" t="s">
        <v>127</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2266</v>
      </c>
      <c r="U218" s="1198"/>
      <c r="V218" s="1208" t="str">
        <f>IFERROR(VLOOKUP(K218,'【参考】数式用'!$A$5:$AB$27,MATCH(U218,'【参考】数式用'!$B$4:$AB$4,0)+1,0),"")</f>
        <v/>
      </c>
      <c r="W218" s="1214" t="s">
        <v>112</v>
      </c>
      <c r="X218" s="1221">
        <v>6</v>
      </c>
      <c r="Y218" s="1227" t="s">
        <v>68</v>
      </c>
      <c r="Z218" s="1221">
        <v>6</v>
      </c>
      <c r="AA218" s="1227" t="s">
        <v>178</v>
      </c>
      <c r="AB218" s="1221">
        <v>7</v>
      </c>
      <c r="AC218" s="1227" t="s">
        <v>68</v>
      </c>
      <c r="AD218" s="1221">
        <v>3</v>
      </c>
      <c r="AE218" s="1227" t="s">
        <v>19</v>
      </c>
      <c r="AF218" s="1227" t="s">
        <v>127</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2219</v>
      </c>
      <c r="BA218" s="1090" t="s">
        <v>2220</v>
      </c>
      <c r="BB218" s="1090" t="s">
        <v>1025</v>
      </c>
      <c r="BC218" s="1090" t="s">
        <v>1912</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262</v>
      </c>
      <c r="Q220" s="1165" t="str">
        <f>IFERROR(VLOOKUP('別紙様式2-2（４・５月分）'!AR167,'【参考】数式用'!$AT$5:$AV$22,3,FALSE),"")</f>
        <v/>
      </c>
      <c r="R220" s="1175" t="s">
        <v>132</v>
      </c>
      <c r="S220" s="1185" t="str">
        <f>IFERROR(VLOOKUP(K218,'【参考】数式用'!$A$5:$AB$27,MATCH(Q220,'【参考】数式用'!$B$4:$AB$4,0)+1,0),"")</f>
        <v/>
      </c>
      <c r="T220" s="1193" t="s">
        <v>195</v>
      </c>
      <c r="U220" s="1200"/>
      <c r="V220" s="1210" t="str">
        <f>IFERROR(VLOOKUP(K218,'【参考】数式用'!$A$5:$AB$27,MATCH(U220,'【参考】数式用'!$B$4:$AB$4,0)+1,0),"")</f>
        <v/>
      </c>
      <c r="W220" s="1216" t="s">
        <v>112</v>
      </c>
      <c r="X220" s="1225">
        <v>7</v>
      </c>
      <c r="Y220" s="968" t="s">
        <v>68</v>
      </c>
      <c r="Z220" s="1225">
        <v>4</v>
      </c>
      <c r="AA220" s="968" t="s">
        <v>178</v>
      </c>
      <c r="AB220" s="1225">
        <v>8</v>
      </c>
      <c r="AC220" s="968" t="s">
        <v>68</v>
      </c>
      <c r="AD220" s="1225">
        <v>3</v>
      </c>
      <c r="AE220" s="968" t="s">
        <v>19</v>
      </c>
      <c r="AF220" s="968" t="s">
        <v>127</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2266</v>
      </c>
      <c r="U222" s="1198"/>
      <c r="V222" s="1208" t="str">
        <f>IFERROR(VLOOKUP(K222,'【参考】数式用'!$A$5:$AB$27,MATCH(U222,'【参考】数式用'!$B$4:$AB$4,0)+1,0),"")</f>
        <v/>
      </c>
      <c r="W222" s="1214" t="s">
        <v>112</v>
      </c>
      <c r="X222" s="1221">
        <v>6</v>
      </c>
      <c r="Y222" s="1227" t="s">
        <v>68</v>
      </c>
      <c r="Z222" s="1221">
        <v>6</v>
      </c>
      <c r="AA222" s="1227" t="s">
        <v>178</v>
      </c>
      <c r="AB222" s="1221">
        <v>7</v>
      </c>
      <c r="AC222" s="1227" t="s">
        <v>68</v>
      </c>
      <c r="AD222" s="1221">
        <v>3</v>
      </c>
      <c r="AE222" s="1227" t="s">
        <v>19</v>
      </c>
      <c r="AF222" s="1227" t="s">
        <v>127</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2219</v>
      </c>
      <c r="BA222" s="1090" t="s">
        <v>2220</v>
      </c>
      <c r="BB222" s="1090" t="s">
        <v>1025</v>
      </c>
      <c r="BC222" s="1090" t="s">
        <v>1912</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262</v>
      </c>
      <c r="Q224" s="1165" t="str">
        <f>IFERROR(VLOOKUP('別紙様式2-2（４・５月分）'!AR170,'【参考】数式用'!$AT$5:$AV$22,3,FALSE),"")</f>
        <v/>
      </c>
      <c r="R224" s="1175" t="s">
        <v>132</v>
      </c>
      <c r="S224" s="1187" t="str">
        <f>IFERROR(VLOOKUP(K222,'【参考】数式用'!$A$5:$AB$27,MATCH(Q224,'【参考】数式用'!$B$4:$AB$4,0)+1,0),"")</f>
        <v/>
      </c>
      <c r="T224" s="1193" t="s">
        <v>195</v>
      </c>
      <c r="U224" s="1200"/>
      <c r="V224" s="1210" t="str">
        <f>IFERROR(VLOOKUP(K222,'【参考】数式用'!$A$5:$AB$27,MATCH(U224,'【参考】数式用'!$B$4:$AB$4,0)+1,0),"")</f>
        <v/>
      </c>
      <c r="W224" s="1216" t="s">
        <v>112</v>
      </c>
      <c r="X224" s="1225">
        <v>7</v>
      </c>
      <c r="Y224" s="968" t="s">
        <v>68</v>
      </c>
      <c r="Z224" s="1225">
        <v>4</v>
      </c>
      <c r="AA224" s="968" t="s">
        <v>178</v>
      </c>
      <c r="AB224" s="1225">
        <v>8</v>
      </c>
      <c r="AC224" s="968" t="s">
        <v>68</v>
      </c>
      <c r="AD224" s="1225">
        <v>3</v>
      </c>
      <c r="AE224" s="968" t="s">
        <v>19</v>
      </c>
      <c r="AF224" s="968" t="s">
        <v>127</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2266</v>
      </c>
      <c r="U226" s="1198"/>
      <c r="V226" s="1208" t="str">
        <f>IFERROR(VLOOKUP(K226,'【参考】数式用'!$A$5:$AB$27,MATCH(U226,'【参考】数式用'!$B$4:$AB$4,0)+1,0),"")</f>
        <v/>
      </c>
      <c r="W226" s="1214" t="s">
        <v>112</v>
      </c>
      <c r="X226" s="1221">
        <v>6</v>
      </c>
      <c r="Y226" s="1227" t="s">
        <v>68</v>
      </c>
      <c r="Z226" s="1221">
        <v>6</v>
      </c>
      <c r="AA226" s="1227" t="s">
        <v>178</v>
      </c>
      <c r="AB226" s="1221">
        <v>7</v>
      </c>
      <c r="AC226" s="1227" t="s">
        <v>68</v>
      </c>
      <c r="AD226" s="1221">
        <v>3</v>
      </c>
      <c r="AE226" s="1227" t="s">
        <v>19</v>
      </c>
      <c r="AF226" s="1227" t="s">
        <v>127</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2219</v>
      </c>
      <c r="BA226" s="1090" t="s">
        <v>2220</v>
      </c>
      <c r="BB226" s="1090" t="s">
        <v>1025</v>
      </c>
      <c r="BC226" s="1090" t="s">
        <v>1912</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262</v>
      </c>
      <c r="Q228" s="1165" t="str">
        <f>IFERROR(VLOOKUP('別紙様式2-2（４・５月分）'!AR173,'【参考】数式用'!$AT$5:$AV$22,3,FALSE),"")</f>
        <v/>
      </c>
      <c r="R228" s="1175" t="s">
        <v>132</v>
      </c>
      <c r="S228" s="1185" t="str">
        <f>IFERROR(VLOOKUP(K226,'【参考】数式用'!$A$5:$AB$27,MATCH(Q228,'【参考】数式用'!$B$4:$AB$4,0)+1,0),"")</f>
        <v/>
      </c>
      <c r="T228" s="1193" t="s">
        <v>195</v>
      </c>
      <c r="U228" s="1200"/>
      <c r="V228" s="1210" t="str">
        <f>IFERROR(VLOOKUP(K226,'【参考】数式用'!$A$5:$AB$27,MATCH(U228,'【参考】数式用'!$B$4:$AB$4,0)+1,0),"")</f>
        <v/>
      </c>
      <c r="W228" s="1216" t="s">
        <v>112</v>
      </c>
      <c r="X228" s="1225">
        <v>7</v>
      </c>
      <c r="Y228" s="968" t="s">
        <v>68</v>
      </c>
      <c r="Z228" s="1225">
        <v>4</v>
      </c>
      <c r="AA228" s="968" t="s">
        <v>178</v>
      </c>
      <c r="AB228" s="1225">
        <v>8</v>
      </c>
      <c r="AC228" s="968" t="s">
        <v>68</v>
      </c>
      <c r="AD228" s="1225">
        <v>3</v>
      </c>
      <c r="AE228" s="968" t="s">
        <v>19</v>
      </c>
      <c r="AF228" s="968" t="s">
        <v>127</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2266</v>
      </c>
      <c r="U230" s="1198"/>
      <c r="V230" s="1208" t="str">
        <f>IFERROR(VLOOKUP(K230,'【参考】数式用'!$A$5:$AB$27,MATCH(U230,'【参考】数式用'!$B$4:$AB$4,0)+1,0),"")</f>
        <v/>
      </c>
      <c r="W230" s="1214" t="s">
        <v>112</v>
      </c>
      <c r="X230" s="1221">
        <v>6</v>
      </c>
      <c r="Y230" s="1227" t="s">
        <v>68</v>
      </c>
      <c r="Z230" s="1221">
        <v>6</v>
      </c>
      <c r="AA230" s="1227" t="s">
        <v>178</v>
      </c>
      <c r="AB230" s="1221">
        <v>7</v>
      </c>
      <c r="AC230" s="1227" t="s">
        <v>68</v>
      </c>
      <c r="AD230" s="1221">
        <v>3</v>
      </c>
      <c r="AE230" s="1227" t="s">
        <v>19</v>
      </c>
      <c r="AF230" s="1227" t="s">
        <v>127</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2219</v>
      </c>
      <c r="BA230" s="1090" t="s">
        <v>2220</v>
      </c>
      <c r="BB230" s="1090" t="s">
        <v>1025</v>
      </c>
      <c r="BC230" s="1090" t="s">
        <v>1912</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262</v>
      </c>
      <c r="Q232" s="1165" t="str">
        <f>IFERROR(VLOOKUP('別紙様式2-2（４・５月分）'!AR176,'【参考】数式用'!$AT$5:$AV$22,3,FALSE),"")</f>
        <v/>
      </c>
      <c r="R232" s="1175" t="s">
        <v>132</v>
      </c>
      <c r="S232" s="1187" t="str">
        <f>IFERROR(VLOOKUP(K230,'【参考】数式用'!$A$5:$AB$27,MATCH(Q232,'【参考】数式用'!$B$4:$AB$4,0)+1,0),"")</f>
        <v/>
      </c>
      <c r="T232" s="1193" t="s">
        <v>195</v>
      </c>
      <c r="U232" s="1200"/>
      <c r="V232" s="1210" t="str">
        <f>IFERROR(VLOOKUP(K230,'【参考】数式用'!$A$5:$AB$27,MATCH(U232,'【参考】数式用'!$B$4:$AB$4,0)+1,0),"")</f>
        <v/>
      </c>
      <c r="W232" s="1216" t="s">
        <v>112</v>
      </c>
      <c r="X232" s="1225">
        <v>7</v>
      </c>
      <c r="Y232" s="968" t="s">
        <v>68</v>
      </c>
      <c r="Z232" s="1225">
        <v>4</v>
      </c>
      <c r="AA232" s="968" t="s">
        <v>178</v>
      </c>
      <c r="AB232" s="1225">
        <v>8</v>
      </c>
      <c r="AC232" s="968" t="s">
        <v>68</v>
      </c>
      <c r="AD232" s="1225">
        <v>3</v>
      </c>
      <c r="AE232" s="968" t="s">
        <v>19</v>
      </c>
      <c r="AF232" s="968" t="s">
        <v>127</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2266</v>
      </c>
      <c r="U234" s="1198"/>
      <c r="V234" s="1208" t="str">
        <f>IFERROR(VLOOKUP(K234,'【参考】数式用'!$A$5:$AB$27,MATCH(U234,'【参考】数式用'!$B$4:$AB$4,0)+1,0),"")</f>
        <v/>
      </c>
      <c r="W234" s="1214" t="s">
        <v>112</v>
      </c>
      <c r="X234" s="1221">
        <v>6</v>
      </c>
      <c r="Y234" s="1227" t="s">
        <v>68</v>
      </c>
      <c r="Z234" s="1221">
        <v>6</v>
      </c>
      <c r="AA234" s="1227" t="s">
        <v>178</v>
      </c>
      <c r="AB234" s="1221">
        <v>7</v>
      </c>
      <c r="AC234" s="1227" t="s">
        <v>68</v>
      </c>
      <c r="AD234" s="1221">
        <v>3</v>
      </c>
      <c r="AE234" s="1227" t="s">
        <v>19</v>
      </c>
      <c r="AF234" s="1227" t="s">
        <v>127</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2219</v>
      </c>
      <c r="BA234" s="1090" t="s">
        <v>2220</v>
      </c>
      <c r="BB234" s="1090" t="s">
        <v>1025</v>
      </c>
      <c r="BC234" s="1090" t="s">
        <v>1912</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262</v>
      </c>
      <c r="Q236" s="1165" t="str">
        <f>IFERROR(VLOOKUP('別紙様式2-2（４・５月分）'!AR179,'【参考】数式用'!$AT$5:$AV$22,3,FALSE),"")</f>
        <v/>
      </c>
      <c r="R236" s="1175" t="s">
        <v>132</v>
      </c>
      <c r="S236" s="1185" t="str">
        <f>IFERROR(VLOOKUP(K234,'【参考】数式用'!$A$5:$AB$27,MATCH(Q236,'【参考】数式用'!$B$4:$AB$4,0)+1,0),"")</f>
        <v/>
      </c>
      <c r="T236" s="1193" t="s">
        <v>195</v>
      </c>
      <c r="U236" s="1200"/>
      <c r="V236" s="1210" t="str">
        <f>IFERROR(VLOOKUP(K234,'【参考】数式用'!$A$5:$AB$27,MATCH(U236,'【参考】数式用'!$B$4:$AB$4,0)+1,0),"")</f>
        <v/>
      </c>
      <c r="W236" s="1216" t="s">
        <v>112</v>
      </c>
      <c r="X236" s="1225">
        <v>7</v>
      </c>
      <c r="Y236" s="968" t="s">
        <v>68</v>
      </c>
      <c r="Z236" s="1225">
        <v>4</v>
      </c>
      <c r="AA236" s="968" t="s">
        <v>178</v>
      </c>
      <c r="AB236" s="1225">
        <v>8</v>
      </c>
      <c r="AC236" s="968" t="s">
        <v>68</v>
      </c>
      <c r="AD236" s="1225">
        <v>3</v>
      </c>
      <c r="AE236" s="968" t="s">
        <v>19</v>
      </c>
      <c r="AF236" s="968" t="s">
        <v>127</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2266</v>
      </c>
      <c r="U238" s="1198"/>
      <c r="V238" s="1208" t="str">
        <f>IFERROR(VLOOKUP(K238,'【参考】数式用'!$A$5:$AB$27,MATCH(U238,'【参考】数式用'!$B$4:$AB$4,0)+1,0),"")</f>
        <v/>
      </c>
      <c r="W238" s="1214" t="s">
        <v>112</v>
      </c>
      <c r="X238" s="1221">
        <v>6</v>
      </c>
      <c r="Y238" s="1227" t="s">
        <v>68</v>
      </c>
      <c r="Z238" s="1221">
        <v>6</v>
      </c>
      <c r="AA238" s="1227" t="s">
        <v>178</v>
      </c>
      <c r="AB238" s="1221">
        <v>7</v>
      </c>
      <c r="AC238" s="1227" t="s">
        <v>68</v>
      </c>
      <c r="AD238" s="1221">
        <v>3</v>
      </c>
      <c r="AE238" s="1227" t="s">
        <v>19</v>
      </c>
      <c r="AF238" s="1227" t="s">
        <v>127</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2219</v>
      </c>
      <c r="BA238" s="1090" t="s">
        <v>2220</v>
      </c>
      <c r="BB238" s="1090" t="s">
        <v>1025</v>
      </c>
      <c r="BC238" s="1090" t="s">
        <v>1912</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262</v>
      </c>
      <c r="Q240" s="1165" t="str">
        <f>IFERROR(VLOOKUP('別紙様式2-2（４・５月分）'!AR182,'【参考】数式用'!$AT$5:$AV$22,3,FALSE),"")</f>
        <v/>
      </c>
      <c r="R240" s="1175" t="s">
        <v>132</v>
      </c>
      <c r="S240" s="1185" t="str">
        <f>IFERROR(VLOOKUP(K238,'【参考】数式用'!$A$5:$AB$27,MATCH(Q240,'【参考】数式用'!$B$4:$AB$4,0)+1,0),"")</f>
        <v/>
      </c>
      <c r="T240" s="1193" t="s">
        <v>195</v>
      </c>
      <c r="U240" s="1200"/>
      <c r="V240" s="1210" t="str">
        <f>IFERROR(VLOOKUP(K238,'【参考】数式用'!$A$5:$AB$27,MATCH(U240,'【参考】数式用'!$B$4:$AB$4,0)+1,0),"")</f>
        <v/>
      </c>
      <c r="W240" s="1216" t="s">
        <v>112</v>
      </c>
      <c r="X240" s="1225">
        <v>7</v>
      </c>
      <c r="Y240" s="968" t="s">
        <v>68</v>
      </c>
      <c r="Z240" s="1225">
        <v>4</v>
      </c>
      <c r="AA240" s="968" t="s">
        <v>178</v>
      </c>
      <c r="AB240" s="1225">
        <v>8</v>
      </c>
      <c r="AC240" s="968" t="s">
        <v>68</v>
      </c>
      <c r="AD240" s="1225">
        <v>3</v>
      </c>
      <c r="AE240" s="968" t="s">
        <v>19</v>
      </c>
      <c r="AF240" s="968" t="s">
        <v>127</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2266</v>
      </c>
      <c r="U242" s="1198"/>
      <c r="V242" s="1208" t="str">
        <f>IFERROR(VLOOKUP(K242,'【参考】数式用'!$A$5:$AB$27,MATCH(U242,'【参考】数式用'!$B$4:$AB$4,0)+1,0),"")</f>
        <v/>
      </c>
      <c r="W242" s="1214" t="s">
        <v>112</v>
      </c>
      <c r="X242" s="1221">
        <v>6</v>
      </c>
      <c r="Y242" s="1227" t="s">
        <v>68</v>
      </c>
      <c r="Z242" s="1221">
        <v>6</v>
      </c>
      <c r="AA242" s="1227" t="s">
        <v>178</v>
      </c>
      <c r="AB242" s="1221">
        <v>7</v>
      </c>
      <c r="AC242" s="1227" t="s">
        <v>68</v>
      </c>
      <c r="AD242" s="1221">
        <v>3</v>
      </c>
      <c r="AE242" s="1227" t="s">
        <v>19</v>
      </c>
      <c r="AF242" s="1227" t="s">
        <v>127</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2219</v>
      </c>
      <c r="BA242" s="1090" t="s">
        <v>2220</v>
      </c>
      <c r="BB242" s="1090" t="s">
        <v>1025</v>
      </c>
      <c r="BC242" s="1090" t="s">
        <v>1912</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262</v>
      </c>
      <c r="Q244" s="1165" t="str">
        <f>IFERROR(VLOOKUP('別紙様式2-2（４・５月分）'!AR185,'【参考】数式用'!$AT$5:$AV$22,3,FALSE),"")</f>
        <v/>
      </c>
      <c r="R244" s="1175" t="s">
        <v>132</v>
      </c>
      <c r="S244" s="1187" t="str">
        <f>IFERROR(VLOOKUP(K242,'【参考】数式用'!$A$5:$AB$27,MATCH(Q244,'【参考】数式用'!$B$4:$AB$4,0)+1,0),"")</f>
        <v/>
      </c>
      <c r="T244" s="1193" t="s">
        <v>195</v>
      </c>
      <c r="U244" s="1200"/>
      <c r="V244" s="1210" t="str">
        <f>IFERROR(VLOOKUP(K242,'【参考】数式用'!$A$5:$AB$27,MATCH(U244,'【参考】数式用'!$B$4:$AB$4,0)+1,0),"")</f>
        <v/>
      </c>
      <c r="W244" s="1216" t="s">
        <v>112</v>
      </c>
      <c r="X244" s="1225">
        <v>7</v>
      </c>
      <c r="Y244" s="968" t="s">
        <v>68</v>
      </c>
      <c r="Z244" s="1225">
        <v>4</v>
      </c>
      <c r="AA244" s="968" t="s">
        <v>178</v>
      </c>
      <c r="AB244" s="1225">
        <v>8</v>
      </c>
      <c r="AC244" s="968" t="s">
        <v>68</v>
      </c>
      <c r="AD244" s="1225">
        <v>3</v>
      </c>
      <c r="AE244" s="968" t="s">
        <v>19</v>
      </c>
      <c r="AF244" s="968" t="s">
        <v>127</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2266</v>
      </c>
      <c r="U246" s="1198"/>
      <c r="V246" s="1208" t="str">
        <f>IFERROR(VLOOKUP(K246,'【参考】数式用'!$A$5:$AB$27,MATCH(U246,'【参考】数式用'!$B$4:$AB$4,0)+1,0),"")</f>
        <v/>
      </c>
      <c r="W246" s="1214" t="s">
        <v>112</v>
      </c>
      <c r="X246" s="1221">
        <v>6</v>
      </c>
      <c r="Y246" s="1227" t="s">
        <v>68</v>
      </c>
      <c r="Z246" s="1221">
        <v>6</v>
      </c>
      <c r="AA246" s="1227" t="s">
        <v>178</v>
      </c>
      <c r="AB246" s="1221">
        <v>7</v>
      </c>
      <c r="AC246" s="1227" t="s">
        <v>68</v>
      </c>
      <c r="AD246" s="1221">
        <v>3</v>
      </c>
      <c r="AE246" s="1227" t="s">
        <v>19</v>
      </c>
      <c r="AF246" s="1227" t="s">
        <v>127</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2219</v>
      </c>
      <c r="BA246" s="1090" t="s">
        <v>2220</v>
      </c>
      <c r="BB246" s="1090" t="s">
        <v>1025</v>
      </c>
      <c r="BC246" s="1090" t="s">
        <v>1912</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262</v>
      </c>
      <c r="Q248" s="1165" t="str">
        <f>IFERROR(VLOOKUP('別紙様式2-2（４・５月分）'!AR188,'【参考】数式用'!$AT$5:$AV$22,3,FALSE),"")</f>
        <v/>
      </c>
      <c r="R248" s="1175" t="s">
        <v>132</v>
      </c>
      <c r="S248" s="1185" t="str">
        <f>IFERROR(VLOOKUP(K246,'【参考】数式用'!$A$5:$AB$27,MATCH(Q248,'【参考】数式用'!$B$4:$AB$4,0)+1,0),"")</f>
        <v/>
      </c>
      <c r="T248" s="1193" t="s">
        <v>195</v>
      </c>
      <c r="U248" s="1200"/>
      <c r="V248" s="1210" t="str">
        <f>IFERROR(VLOOKUP(K246,'【参考】数式用'!$A$5:$AB$27,MATCH(U248,'【参考】数式用'!$B$4:$AB$4,0)+1,0),"")</f>
        <v/>
      </c>
      <c r="W248" s="1216" t="s">
        <v>112</v>
      </c>
      <c r="X248" s="1225">
        <v>7</v>
      </c>
      <c r="Y248" s="968" t="s">
        <v>68</v>
      </c>
      <c r="Z248" s="1225">
        <v>4</v>
      </c>
      <c r="AA248" s="968" t="s">
        <v>178</v>
      </c>
      <c r="AB248" s="1225">
        <v>8</v>
      </c>
      <c r="AC248" s="968" t="s">
        <v>68</v>
      </c>
      <c r="AD248" s="1225">
        <v>3</v>
      </c>
      <c r="AE248" s="968" t="s">
        <v>19</v>
      </c>
      <c r="AF248" s="968" t="s">
        <v>127</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2266</v>
      </c>
      <c r="U250" s="1198"/>
      <c r="V250" s="1208" t="str">
        <f>IFERROR(VLOOKUP(K250,'【参考】数式用'!$A$5:$AB$27,MATCH(U250,'【参考】数式用'!$B$4:$AB$4,0)+1,0),"")</f>
        <v/>
      </c>
      <c r="W250" s="1214" t="s">
        <v>112</v>
      </c>
      <c r="X250" s="1221">
        <v>6</v>
      </c>
      <c r="Y250" s="1227" t="s">
        <v>68</v>
      </c>
      <c r="Z250" s="1221">
        <v>6</v>
      </c>
      <c r="AA250" s="1227" t="s">
        <v>178</v>
      </c>
      <c r="AB250" s="1221">
        <v>7</v>
      </c>
      <c r="AC250" s="1227" t="s">
        <v>68</v>
      </c>
      <c r="AD250" s="1221">
        <v>3</v>
      </c>
      <c r="AE250" s="1227" t="s">
        <v>19</v>
      </c>
      <c r="AF250" s="1227" t="s">
        <v>127</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2219</v>
      </c>
      <c r="BA250" s="1090" t="s">
        <v>2220</v>
      </c>
      <c r="BB250" s="1090" t="s">
        <v>1025</v>
      </c>
      <c r="BC250" s="1090" t="s">
        <v>1912</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262</v>
      </c>
      <c r="Q252" s="1165" t="str">
        <f>IFERROR(VLOOKUP('別紙様式2-2（４・５月分）'!AR191,'【参考】数式用'!$AT$5:$AV$22,3,FALSE),"")</f>
        <v/>
      </c>
      <c r="R252" s="1175" t="s">
        <v>132</v>
      </c>
      <c r="S252" s="1187" t="str">
        <f>IFERROR(VLOOKUP(K250,'【参考】数式用'!$A$5:$AB$27,MATCH(Q252,'【参考】数式用'!$B$4:$AB$4,0)+1,0),"")</f>
        <v/>
      </c>
      <c r="T252" s="1193" t="s">
        <v>195</v>
      </c>
      <c r="U252" s="1200"/>
      <c r="V252" s="1210" t="str">
        <f>IFERROR(VLOOKUP(K250,'【参考】数式用'!$A$5:$AB$27,MATCH(U252,'【参考】数式用'!$B$4:$AB$4,0)+1,0),"")</f>
        <v/>
      </c>
      <c r="W252" s="1216" t="s">
        <v>112</v>
      </c>
      <c r="X252" s="1225">
        <v>7</v>
      </c>
      <c r="Y252" s="968" t="s">
        <v>68</v>
      </c>
      <c r="Z252" s="1225">
        <v>4</v>
      </c>
      <c r="AA252" s="968" t="s">
        <v>178</v>
      </c>
      <c r="AB252" s="1225">
        <v>8</v>
      </c>
      <c r="AC252" s="968" t="s">
        <v>68</v>
      </c>
      <c r="AD252" s="1225">
        <v>3</v>
      </c>
      <c r="AE252" s="968" t="s">
        <v>19</v>
      </c>
      <c r="AF252" s="968" t="s">
        <v>127</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2266</v>
      </c>
      <c r="U254" s="1198"/>
      <c r="V254" s="1208" t="str">
        <f>IFERROR(VLOOKUP(K254,'【参考】数式用'!$A$5:$AB$27,MATCH(U254,'【参考】数式用'!$B$4:$AB$4,0)+1,0),"")</f>
        <v/>
      </c>
      <c r="W254" s="1214" t="s">
        <v>112</v>
      </c>
      <c r="X254" s="1221">
        <v>6</v>
      </c>
      <c r="Y254" s="1227" t="s">
        <v>68</v>
      </c>
      <c r="Z254" s="1221">
        <v>6</v>
      </c>
      <c r="AA254" s="1227" t="s">
        <v>178</v>
      </c>
      <c r="AB254" s="1221">
        <v>7</v>
      </c>
      <c r="AC254" s="1227" t="s">
        <v>68</v>
      </c>
      <c r="AD254" s="1221">
        <v>3</v>
      </c>
      <c r="AE254" s="1227" t="s">
        <v>19</v>
      </c>
      <c r="AF254" s="1227" t="s">
        <v>127</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2219</v>
      </c>
      <c r="BA254" s="1090" t="s">
        <v>2220</v>
      </c>
      <c r="BB254" s="1090" t="s">
        <v>1025</v>
      </c>
      <c r="BC254" s="1090" t="s">
        <v>1912</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262</v>
      </c>
      <c r="Q256" s="1165" t="str">
        <f>IFERROR(VLOOKUP('別紙様式2-2（４・５月分）'!AR194,'【参考】数式用'!$AT$5:$AV$22,3,FALSE),"")</f>
        <v/>
      </c>
      <c r="R256" s="1175" t="s">
        <v>132</v>
      </c>
      <c r="S256" s="1185" t="str">
        <f>IFERROR(VLOOKUP(K254,'【参考】数式用'!$A$5:$AB$27,MATCH(Q256,'【参考】数式用'!$B$4:$AB$4,0)+1,0),"")</f>
        <v/>
      </c>
      <c r="T256" s="1193" t="s">
        <v>195</v>
      </c>
      <c r="U256" s="1200"/>
      <c r="V256" s="1210" t="str">
        <f>IFERROR(VLOOKUP(K254,'【参考】数式用'!$A$5:$AB$27,MATCH(U256,'【参考】数式用'!$B$4:$AB$4,0)+1,0),"")</f>
        <v/>
      </c>
      <c r="W256" s="1216" t="s">
        <v>112</v>
      </c>
      <c r="X256" s="1225">
        <v>7</v>
      </c>
      <c r="Y256" s="968" t="s">
        <v>68</v>
      </c>
      <c r="Z256" s="1225">
        <v>4</v>
      </c>
      <c r="AA256" s="968" t="s">
        <v>178</v>
      </c>
      <c r="AB256" s="1225">
        <v>8</v>
      </c>
      <c r="AC256" s="968" t="s">
        <v>68</v>
      </c>
      <c r="AD256" s="1225">
        <v>3</v>
      </c>
      <c r="AE256" s="968" t="s">
        <v>19</v>
      </c>
      <c r="AF256" s="968" t="s">
        <v>127</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2266</v>
      </c>
      <c r="U258" s="1198"/>
      <c r="V258" s="1208" t="str">
        <f>IFERROR(VLOOKUP(K258,'【参考】数式用'!$A$5:$AB$27,MATCH(U258,'【参考】数式用'!$B$4:$AB$4,0)+1,0),"")</f>
        <v/>
      </c>
      <c r="W258" s="1214" t="s">
        <v>112</v>
      </c>
      <c r="X258" s="1221">
        <v>6</v>
      </c>
      <c r="Y258" s="1227" t="s">
        <v>68</v>
      </c>
      <c r="Z258" s="1221">
        <v>6</v>
      </c>
      <c r="AA258" s="1227" t="s">
        <v>178</v>
      </c>
      <c r="AB258" s="1221">
        <v>7</v>
      </c>
      <c r="AC258" s="1227" t="s">
        <v>68</v>
      </c>
      <c r="AD258" s="1221">
        <v>3</v>
      </c>
      <c r="AE258" s="1227" t="s">
        <v>19</v>
      </c>
      <c r="AF258" s="1227" t="s">
        <v>127</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2219</v>
      </c>
      <c r="BA258" s="1090" t="s">
        <v>2220</v>
      </c>
      <c r="BB258" s="1090" t="s">
        <v>1025</v>
      </c>
      <c r="BC258" s="1090" t="s">
        <v>1912</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262</v>
      </c>
      <c r="Q260" s="1165" t="str">
        <f>IFERROR(VLOOKUP('別紙様式2-2（４・５月分）'!AR197,'【参考】数式用'!$AT$5:$AV$22,3,FALSE),"")</f>
        <v/>
      </c>
      <c r="R260" s="1175" t="s">
        <v>132</v>
      </c>
      <c r="S260" s="1187" t="str">
        <f>IFERROR(VLOOKUP(K258,'【参考】数式用'!$A$5:$AB$27,MATCH(Q260,'【参考】数式用'!$B$4:$AB$4,0)+1,0),"")</f>
        <v/>
      </c>
      <c r="T260" s="1193" t="s">
        <v>195</v>
      </c>
      <c r="U260" s="1200"/>
      <c r="V260" s="1210" t="str">
        <f>IFERROR(VLOOKUP(K258,'【参考】数式用'!$A$5:$AB$27,MATCH(U260,'【参考】数式用'!$B$4:$AB$4,0)+1,0),"")</f>
        <v/>
      </c>
      <c r="W260" s="1216" t="s">
        <v>112</v>
      </c>
      <c r="X260" s="1225">
        <v>7</v>
      </c>
      <c r="Y260" s="968" t="s">
        <v>68</v>
      </c>
      <c r="Z260" s="1225">
        <v>4</v>
      </c>
      <c r="AA260" s="968" t="s">
        <v>178</v>
      </c>
      <c r="AB260" s="1225">
        <v>8</v>
      </c>
      <c r="AC260" s="968" t="s">
        <v>68</v>
      </c>
      <c r="AD260" s="1225">
        <v>3</v>
      </c>
      <c r="AE260" s="968" t="s">
        <v>19</v>
      </c>
      <c r="AF260" s="968" t="s">
        <v>127</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2266</v>
      </c>
      <c r="U262" s="1198"/>
      <c r="V262" s="1208" t="str">
        <f>IFERROR(VLOOKUP(K262,'【参考】数式用'!$A$5:$AB$27,MATCH(U262,'【参考】数式用'!$B$4:$AB$4,0)+1,0),"")</f>
        <v/>
      </c>
      <c r="W262" s="1214" t="s">
        <v>112</v>
      </c>
      <c r="X262" s="1221">
        <v>6</v>
      </c>
      <c r="Y262" s="1227" t="s">
        <v>68</v>
      </c>
      <c r="Z262" s="1221">
        <v>6</v>
      </c>
      <c r="AA262" s="1227" t="s">
        <v>178</v>
      </c>
      <c r="AB262" s="1221">
        <v>7</v>
      </c>
      <c r="AC262" s="1227" t="s">
        <v>68</v>
      </c>
      <c r="AD262" s="1221">
        <v>3</v>
      </c>
      <c r="AE262" s="1227" t="s">
        <v>19</v>
      </c>
      <c r="AF262" s="1227" t="s">
        <v>127</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2219</v>
      </c>
      <c r="BA262" s="1090" t="s">
        <v>2220</v>
      </c>
      <c r="BB262" s="1090" t="s">
        <v>1025</v>
      </c>
      <c r="BC262" s="1090" t="s">
        <v>1912</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262</v>
      </c>
      <c r="Q264" s="1165" t="str">
        <f>IFERROR(VLOOKUP('別紙様式2-2（４・５月分）'!AR200,'【参考】数式用'!$AT$5:$AV$22,3,FALSE),"")</f>
        <v/>
      </c>
      <c r="R264" s="1175" t="s">
        <v>132</v>
      </c>
      <c r="S264" s="1185" t="str">
        <f>IFERROR(VLOOKUP(K262,'【参考】数式用'!$A$5:$AB$27,MATCH(Q264,'【参考】数式用'!$B$4:$AB$4,0)+1,0),"")</f>
        <v/>
      </c>
      <c r="T264" s="1193" t="s">
        <v>195</v>
      </c>
      <c r="U264" s="1200"/>
      <c r="V264" s="1210" t="str">
        <f>IFERROR(VLOOKUP(K262,'【参考】数式用'!$A$5:$AB$27,MATCH(U264,'【参考】数式用'!$B$4:$AB$4,0)+1,0),"")</f>
        <v/>
      </c>
      <c r="W264" s="1216" t="s">
        <v>112</v>
      </c>
      <c r="X264" s="1225">
        <v>7</v>
      </c>
      <c r="Y264" s="968" t="s">
        <v>68</v>
      </c>
      <c r="Z264" s="1225">
        <v>4</v>
      </c>
      <c r="AA264" s="968" t="s">
        <v>178</v>
      </c>
      <c r="AB264" s="1225">
        <v>8</v>
      </c>
      <c r="AC264" s="968" t="s">
        <v>68</v>
      </c>
      <c r="AD264" s="1225">
        <v>3</v>
      </c>
      <c r="AE264" s="968" t="s">
        <v>19</v>
      </c>
      <c r="AF264" s="968" t="s">
        <v>127</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2266</v>
      </c>
      <c r="U266" s="1198"/>
      <c r="V266" s="1208" t="str">
        <f>IFERROR(VLOOKUP(K266,'【参考】数式用'!$A$5:$AB$27,MATCH(U266,'【参考】数式用'!$B$4:$AB$4,0)+1,0),"")</f>
        <v/>
      </c>
      <c r="W266" s="1214" t="s">
        <v>112</v>
      </c>
      <c r="X266" s="1221">
        <v>6</v>
      </c>
      <c r="Y266" s="1227" t="s">
        <v>68</v>
      </c>
      <c r="Z266" s="1221">
        <v>6</v>
      </c>
      <c r="AA266" s="1227" t="s">
        <v>178</v>
      </c>
      <c r="AB266" s="1221">
        <v>7</v>
      </c>
      <c r="AC266" s="1227" t="s">
        <v>68</v>
      </c>
      <c r="AD266" s="1221">
        <v>3</v>
      </c>
      <c r="AE266" s="1227" t="s">
        <v>19</v>
      </c>
      <c r="AF266" s="1227" t="s">
        <v>127</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2219</v>
      </c>
      <c r="BA266" s="1090" t="s">
        <v>2220</v>
      </c>
      <c r="BB266" s="1090" t="s">
        <v>1025</v>
      </c>
      <c r="BC266" s="1090" t="s">
        <v>1912</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262</v>
      </c>
      <c r="Q268" s="1165" t="str">
        <f>IFERROR(VLOOKUP('別紙様式2-2（４・５月分）'!AR203,'【参考】数式用'!$AT$5:$AV$22,3,FALSE),"")</f>
        <v/>
      </c>
      <c r="R268" s="1175" t="s">
        <v>132</v>
      </c>
      <c r="S268" s="1187" t="str">
        <f>IFERROR(VLOOKUP(K266,'【参考】数式用'!$A$5:$AB$27,MATCH(Q268,'【参考】数式用'!$B$4:$AB$4,0)+1,0),"")</f>
        <v/>
      </c>
      <c r="T268" s="1193" t="s">
        <v>195</v>
      </c>
      <c r="U268" s="1200"/>
      <c r="V268" s="1210" t="str">
        <f>IFERROR(VLOOKUP(K266,'【参考】数式用'!$A$5:$AB$27,MATCH(U268,'【参考】数式用'!$B$4:$AB$4,0)+1,0),"")</f>
        <v/>
      </c>
      <c r="W268" s="1216" t="s">
        <v>112</v>
      </c>
      <c r="X268" s="1225">
        <v>7</v>
      </c>
      <c r="Y268" s="968" t="s">
        <v>68</v>
      </c>
      <c r="Z268" s="1225">
        <v>4</v>
      </c>
      <c r="AA268" s="968" t="s">
        <v>178</v>
      </c>
      <c r="AB268" s="1225">
        <v>8</v>
      </c>
      <c r="AC268" s="968" t="s">
        <v>68</v>
      </c>
      <c r="AD268" s="1225">
        <v>3</v>
      </c>
      <c r="AE268" s="968" t="s">
        <v>19</v>
      </c>
      <c r="AF268" s="968" t="s">
        <v>127</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2266</v>
      </c>
      <c r="U270" s="1198"/>
      <c r="V270" s="1208" t="str">
        <f>IFERROR(VLOOKUP(K270,'【参考】数式用'!$A$5:$AB$27,MATCH(U270,'【参考】数式用'!$B$4:$AB$4,0)+1,0),"")</f>
        <v/>
      </c>
      <c r="W270" s="1214" t="s">
        <v>112</v>
      </c>
      <c r="X270" s="1221">
        <v>6</v>
      </c>
      <c r="Y270" s="1227" t="s">
        <v>68</v>
      </c>
      <c r="Z270" s="1221">
        <v>6</v>
      </c>
      <c r="AA270" s="1227" t="s">
        <v>178</v>
      </c>
      <c r="AB270" s="1221">
        <v>7</v>
      </c>
      <c r="AC270" s="1227" t="s">
        <v>68</v>
      </c>
      <c r="AD270" s="1221">
        <v>3</v>
      </c>
      <c r="AE270" s="1227" t="s">
        <v>19</v>
      </c>
      <c r="AF270" s="1227" t="s">
        <v>127</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2219</v>
      </c>
      <c r="BA270" s="1090" t="s">
        <v>2220</v>
      </c>
      <c r="BB270" s="1090" t="s">
        <v>1025</v>
      </c>
      <c r="BC270" s="1090" t="s">
        <v>1912</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262</v>
      </c>
      <c r="Q272" s="1165" t="str">
        <f>IFERROR(VLOOKUP('別紙様式2-2（４・５月分）'!AR206,'【参考】数式用'!$AT$5:$AV$22,3,FALSE),"")</f>
        <v/>
      </c>
      <c r="R272" s="1175" t="s">
        <v>132</v>
      </c>
      <c r="S272" s="1185" t="str">
        <f>IFERROR(VLOOKUP(K270,'【参考】数式用'!$A$5:$AB$27,MATCH(Q272,'【参考】数式用'!$B$4:$AB$4,0)+1,0),"")</f>
        <v/>
      </c>
      <c r="T272" s="1193" t="s">
        <v>195</v>
      </c>
      <c r="U272" s="1200"/>
      <c r="V272" s="1210" t="str">
        <f>IFERROR(VLOOKUP(K270,'【参考】数式用'!$A$5:$AB$27,MATCH(U272,'【参考】数式用'!$B$4:$AB$4,0)+1,0),"")</f>
        <v/>
      </c>
      <c r="W272" s="1216" t="s">
        <v>112</v>
      </c>
      <c r="X272" s="1225">
        <v>7</v>
      </c>
      <c r="Y272" s="968" t="s">
        <v>68</v>
      </c>
      <c r="Z272" s="1225">
        <v>4</v>
      </c>
      <c r="AA272" s="968" t="s">
        <v>178</v>
      </c>
      <c r="AB272" s="1225">
        <v>8</v>
      </c>
      <c r="AC272" s="968" t="s">
        <v>68</v>
      </c>
      <c r="AD272" s="1225">
        <v>3</v>
      </c>
      <c r="AE272" s="968" t="s">
        <v>19</v>
      </c>
      <c r="AF272" s="968" t="s">
        <v>127</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2266</v>
      </c>
      <c r="U274" s="1198"/>
      <c r="V274" s="1208" t="str">
        <f>IFERROR(VLOOKUP(K274,'【参考】数式用'!$A$5:$AB$27,MATCH(U274,'【参考】数式用'!$B$4:$AB$4,0)+1,0),"")</f>
        <v/>
      </c>
      <c r="W274" s="1214" t="s">
        <v>112</v>
      </c>
      <c r="X274" s="1221">
        <v>6</v>
      </c>
      <c r="Y274" s="1227" t="s">
        <v>68</v>
      </c>
      <c r="Z274" s="1221">
        <v>6</v>
      </c>
      <c r="AA274" s="1227" t="s">
        <v>178</v>
      </c>
      <c r="AB274" s="1221">
        <v>7</v>
      </c>
      <c r="AC274" s="1227" t="s">
        <v>68</v>
      </c>
      <c r="AD274" s="1221">
        <v>3</v>
      </c>
      <c r="AE274" s="1227" t="s">
        <v>19</v>
      </c>
      <c r="AF274" s="1227" t="s">
        <v>127</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2219</v>
      </c>
      <c r="BA274" s="1090" t="s">
        <v>2220</v>
      </c>
      <c r="BB274" s="1090" t="s">
        <v>1025</v>
      </c>
      <c r="BC274" s="1090" t="s">
        <v>1912</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262</v>
      </c>
      <c r="Q276" s="1165" t="str">
        <f>IFERROR(VLOOKUP('別紙様式2-2（４・５月分）'!AR209,'【参考】数式用'!$AT$5:$AV$22,3,FALSE),"")</f>
        <v/>
      </c>
      <c r="R276" s="1175" t="s">
        <v>132</v>
      </c>
      <c r="S276" s="1187" t="str">
        <f>IFERROR(VLOOKUP(K274,'【参考】数式用'!$A$5:$AB$27,MATCH(Q276,'【参考】数式用'!$B$4:$AB$4,0)+1,0),"")</f>
        <v/>
      </c>
      <c r="T276" s="1193" t="s">
        <v>195</v>
      </c>
      <c r="U276" s="1200"/>
      <c r="V276" s="1210" t="str">
        <f>IFERROR(VLOOKUP(K274,'【参考】数式用'!$A$5:$AB$27,MATCH(U276,'【参考】数式用'!$B$4:$AB$4,0)+1,0),"")</f>
        <v/>
      </c>
      <c r="W276" s="1216" t="s">
        <v>112</v>
      </c>
      <c r="X276" s="1225">
        <v>7</v>
      </c>
      <c r="Y276" s="968" t="s">
        <v>68</v>
      </c>
      <c r="Z276" s="1225">
        <v>4</v>
      </c>
      <c r="AA276" s="968" t="s">
        <v>178</v>
      </c>
      <c r="AB276" s="1225">
        <v>8</v>
      </c>
      <c r="AC276" s="968" t="s">
        <v>68</v>
      </c>
      <c r="AD276" s="1225">
        <v>3</v>
      </c>
      <c r="AE276" s="968" t="s">
        <v>19</v>
      </c>
      <c r="AF276" s="968" t="s">
        <v>127</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2266</v>
      </c>
      <c r="U278" s="1198"/>
      <c r="V278" s="1208" t="str">
        <f>IFERROR(VLOOKUP(K278,'【参考】数式用'!$A$5:$AB$27,MATCH(U278,'【参考】数式用'!$B$4:$AB$4,0)+1,0),"")</f>
        <v/>
      </c>
      <c r="W278" s="1214" t="s">
        <v>112</v>
      </c>
      <c r="X278" s="1221">
        <v>6</v>
      </c>
      <c r="Y278" s="1227" t="s">
        <v>68</v>
      </c>
      <c r="Z278" s="1221">
        <v>6</v>
      </c>
      <c r="AA278" s="1227" t="s">
        <v>178</v>
      </c>
      <c r="AB278" s="1221">
        <v>7</v>
      </c>
      <c r="AC278" s="1227" t="s">
        <v>68</v>
      </c>
      <c r="AD278" s="1221">
        <v>3</v>
      </c>
      <c r="AE278" s="1227" t="s">
        <v>19</v>
      </c>
      <c r="AF278" s="1227" t="s">
        <v>127</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2219</v>
      </c>
      <c r="BA278" s="1090" t="s">
        <v>2220</v>
      </c>
      <c r="BB278" s="1090" t="s">
        <v>1025</v>
      </c>
      <c r="BC278" s="1090" t="s">
        <v>1912</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262</v>
      </c>
      <c r="Q280" s="1165" t="str">
        <f>IFERROR(VLOOKUP('別紙様式2-2（４・５月分）'!AR212,'【参考】数式用'!$AT$5:$AV$22,3,FALSE),"")</f>
        <v/>
      </c>
      <c r="R280" s="1175" t="s">
        <v>132</v>
      </c>
      <c r="S280" s="1185" t="str">
        <f>IFERROR(VLOOKUP(K278,'【参考】数式用'!$A$5:$AB$27,MATCH(Q280,'【参考】数式用'!$B$4:$AB$4,0)+1,0),"")</f>
        <v/>
      </c>
      <c r="T280" s="1193" t="s">
        <v>195</v>
      </c>
      <c r="U280" s="1200"/>
      <c r="V280" s="1210" t="str">
        <f>IFERROR(VLOOKUP(K278,'【参考】数式用'!$A$5:$AB$27,MATCH(U280,'【参考】数式用'!$B$4:$AB$4,0)+1,0),"")</f>
        <v/>
      </c>
      <c r="W280" s="1216" t="s">
        <v>112</v>
      </c>
      <c r="X280" s="1225">
        <v>7</v>
      </c>
      <c r="Y280" s="968" t="s">
        <v>68</v>
      </c>
      <c r="Z280" s="1225">
        <v>4</v>
      </c>
      <c r="AA280" s="968" t="s">
        <v>178</v>
      </c>
      <c r="AB280" s="1225">
        <v>8</v>
      </c>
      <c r="AC280" s="968" t="s">
        <v>68</v>
      </c>
      <c r="AD280" s="1225">
        <v>3</v>
      </c>
      <c r="AE280" s="968" t="s">
        <v>19</v>
      </c>
      <c r="AF280" s="968" t="s">
        <v>127</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2266</v>
      </c>
      <c r="U282" s="1198"/>
      <c r="V282" s="1208" t="str">
        <f>IFERROR(VLOOKUP(K282,'【参考】数式用'!$A$5:$AB$27,MATCH(U282,'【参考】数式用'!$B$4:$AB$4,0)+1,0),"")</f>
        <v/>
      </c>
      <c r="W282" s="1214" t="s">
        <v>112</v>
      </c>
      <c r="X282" s="1221">
        <v>6</v>
      </c>
      <c r="Y282" s="1227" t="s">
        <v>68</v>
      </c>
      <c r="Z282" s="1221">
        <v>6</v>
      </c>
      <c r="AA282" s="1227" t="s">
        <v>178</v>
      </c>
      <c r="AB282" s="1221">
        <v>7</v>
      </c>
      <c r="AC282" s="1227" t="s">
        <v>68</v>
      </c>
      <c r="AD282" s="1221">
        <v>3</v>
      </c>
      <c r="AE282" s="1227" t="s">
        <v>19</v>
      </c>
      <c r="AF282" s="1227" t="s">
        <v>127</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2219</v>
      </c>
      <c r="BA282" s="1090" t="s">
        <v>2220</v>
      </c>
      <c r="BB282" s="1090" t="s">
        <v>1025</v>
      </c>
      <c r="BC282" s="1090" t="s">
        <v>1912</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262</v>
      </c>
      <c r="Q284" s="1165" t="str">
        <f>IFERROR(VLOOKUP('別紙様式2-2（４・５月分）'!AR215,'【参考】数式用'!$AT$5:$AV$22,3,FALSE),"")</f>
        <v/>
      </c>
      <c r="R284" s="1175" t="s">
        <v>132</v>
      </c>
      <c r="S284" s="1187" t="str">
        <f>IFERROR(VLOOKUP(K282,'【参考】数式用'!$A$5:$AB$27,MATCH(Q284,'【参考】数式用'!$B$4:$AB$4,0)+1,0),"")</f>
        <v/>
      </c>
      <c r="T284" s="1193" t="s">
        <v>195</v>
      </c>
      <c r="U284" s="1200"/>
      <c r="V284" s="1210" t="str">
        <f>IFERROR(VLOOKUP(K282,'【参考】数式用'!$A$5:$AB$27,MATCH(U284,'【参考】数式用'!$B$4:$AB$4,0)+1,0),"")</f>
        <v/>
      </c>
      <c r="W284" s="1216" t="s">
        <v>112</v>
      </c>
      <c r="X284" s="1225">
        <v>7</v>
      </c>
      <c r="Y284" s="968" t="s">
        <v>68</v>
      </c>
      <c r="Z284" s="1225">
        <v>4</v>
      </c>
      <c r="AA284" s="968" t="s">
        <v>178</v>
      </c>
      <c r="AB284" s="1225">
        <v>8</v>
      </c>
      <c r="AC284" s="968" t="s">
        <v>68</v>
      </c>
      <c r="AD284" s="1225">
        <v>3</v>
      </c>
      <c r="AE284" s="968" t="s">
        <v>19</v>
      </c>
      <c r="AF284" s="968" t="s">
        <v>127</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2266</v>
      </c>
      <c r="U286" s="1198"/>
      <c r="V286" s="1208" t="str">
        <f>IFERROR(VLOOKUP(K286,'【参考】数式用'!$A$5:$AB$27,MATCH(U286,'【参考】数式用'!$B$4:$AB$4,0)+1,0),"")</f>
        <v/>
      </c>
      <c r="W286" s="1214" t="s">
        <v>112</v>
      </c>
      <c r="X286" s="1221">
        <v>6</v>
      </c>
      <c r="Y286" s="1227" t="s">
        <v>68</v>
      </c>
      <c r="Z286" s="1221">
        <v>6</v>
      </c>
      <c r="AA286" s="1227" t="s">
        <v>178</v>
      </c>
      <c r="AB286" s="1221">
        <v>7</v>
      </c>
      <c r="AC286" s="1227" t="s">
        <v>68</v>
      </c>
      <c r="AD286" s="1221">
        <v>3</v>
      </c>
      <c r="AE286" s="1227" t="s">
        <v>19</v>
      </c>
      <c r="AF286" s="1227" t="s">
        <v>127</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2219</v>
      </c>
      <c r="BA286" s="1090" t="s">
        <v>2220</v>
      </c>
      <c r="BB286" s="1090" t="s">
        <v>1025</v>
      </c>
      <c r="BC286" s="1090" t="s">
        <v>1912</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262</v>
      </c>
      <c r="Q288" s="1165" t="str">
        <f>IFERROR(VLOOKUP('別紙様式2-2（４・５月分）'!AR218,'【参考】数式用'!$AT$5:$AV$22,3,FALSE),"")</f>
        <v/>
      </c>
      <c r="R288" s="1175" t="s">
        <v>132</v>
      </c>
      <c r="S288" s="1185" t="str">
        <f>IFERROR(VLOOKUP(K286,'【参考】数式用'!$A$5:$AB$27,MATCH(Q288,'【参考】数式用'!$B$4:$AB$4,0)+1,0),"")</f>
        <v/>
      </c>
      <c r="T288" s="1193" t="s">
        <v>195</v>
      </c>
      <c r="U288" s="1200"/>
      <c r="V288" s="1210" t="str">
        <f>IFERROR(VLOOKUP(K286,'【参考】数式用'!$A$5:$AB$27,MATCH(U288,'【参考】数式用'!$B$4:$AB$4,0)+1,0),"")</f>
        <v/>
      </c>
      <c r="W288" s="1216" t="s">
        <v>112</v>
      </c>
      <c r="X288" s="1225">
        <v>7</v>
      </c>
      <c r="Y288" s="968" t="s">
        <v>68</v>
      </c>
      <c r="Z288" s="1225">
        <v>4</v>
      </c>
      <c r="AA288" s="968" t="s">
        <v>178</v>
      </c>
      <c r="AB288" s="1225">
        <v>8</v>
      </c>
      <c r="AC288" s="968" t="s">
        <v>68</v>
      </c>
      <c r="AD288" s="1225">
        <v>3</v>
      </c>
      <c r="AE288" s="968" t="s">
        <v>19</v>
      </c>
      <c r="AF288" s="968" t="s">
        <v>127</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2266</v>
      </c>
      <c r="U290" s="1198"/>
      <c r="V290" s="1208" t="str">
        <f>IFERROR(VLOOKUP(K290,'【参考】数式用'!$A$5:$AB$27,MATCH(U290,'【参考】数式用'!$B$4:$AB$4,0)+1,0),"")</f>
        <v/>
      </c>
      <c r="W290" s="1214" t="s">
        <v>112</v>
      </c>
      <c r="X290" s="1221">
        <v>6</v>
      </c>
      <c r="Y290" s="1227" t="s">
        <v>68</v>
      </c>
      <c r="Z290" s="1221">
        <v>6</v>
      </c>
      <c r="AA290" s="1227" t="s">
        <v>178</v>
      </c>
      <c r="AB290" s="1221">
        <v>7</v>
      </c>
      <c r="AC290" s="1227" t="s">
        <v>68</v>
      </c>
      <c r="AD290" s="1221">
        <v>3</v>
      </c>
      <c r="AE290" s="1227" t="s">
        <v>19</v>
      </c>
      <c r="AF290" s="1227" t="s">
        <v>127</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2219</v>
      </c>
      <c r="BA290" s="1090" t="s">
        <v>2220</v>
      </c>
      <c r="BB290" s="1090" t="s">
        <v>1025</v>
      </c>
      <c r="BC290" s="1090" t="s">
        <v>1912</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262</v>
      </c>
      <c r="Q292" s="1165" t="str">
        <f>IFERROR(VLOOKUP('別紙様式2-2（４・５月分）'!AR221,'【参考】数式用'!$AT$5:$AV$22,3,FALSE),"")</f>
        <v/>
      </c>
      <c r="R292" s="1175" t="s">
        <v>132</v>
      </c>
      <c r="S292" s="1187" t="str">
        <f>IFERROR(VLOOKUP(K290,'【参考】数式用'!$A$5:$AB$27,MATCH(Q292,'【参考】数式用'!$B$4:$AB$4,0)+1,0),"")</f>
        <v/>
      </c>
      <c r="T292" s="1193" t="s">
        <v>195</v>
      </c>
      <c r="U292" s="1200"/>
      <c r="V292" s="1210" t="str">
        <f>IFERROR(VLOOKUP(K290,'【参考】数式用'!$A$5:$AB$27,MATCH(U292,'【参考】数式用'!$B$4:$AB$4,0)+1,0),"")</f>
        <v/>
      </c>
      <c r="W292" s="1216" t="s">
        <v>112</v>
      </c>
      <c r="X292" s="1225">
        <v>7</v>
      </c>
      <c r="Y292" s="968" t="s">
        <v>68</v>
      </c>
      <c r="Z292" s="1225">
        <v>4</v>
      </c>
      <c r="AA292" s="968" t="s">
        <v>178</v>
      </c>
      <c r="AB292" s="1225">
        <v>8</v>
      </c>
      <c r="AC292" s="968" t="s">
        <v>68</v>
      </c>
      <c r="AD292" s="1225">
        <v>3</v>
      </c>
      <c r="AE292" s="968" t="s">
        <v>19</v>
      </c>
      <c r="AF292" s="968" t="s">
        <v>127</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2266</v>
      </c>
      <c r="U294" s="1198"/>
      <c r="V294" s="1208" t="str">
        <f>IFERROR(VLOOKUP(K294,'【参考】数式用'!$A$5:$AB$27,MATCH(U294,'【参考】数式用'!$B$4:$AB$4,0)+1,0),"")</f>
        <v/>
      </c>
      <c r="W294" s="1214" t="s">
        <v>112</v>
      </c>
      <c r="X294" s="1221">
        <v>6</v>
      </c>
      <c r="Y294" s="1227" t="s">
        <v>68</v>
      </c>
      <c r="Z294" s="1221">
        <v>6</v>
      </c>
      <c r="AA294" s="1227" t="s">
        <v>178</v>
      </c>
      <c r="AB294" s="1221">
        <v>7</v>
      </c>
      <c r="AC294" s="1227" t="s">
        <v>68</v>
      </c>
      <c r="AD294" s="1221">
        <v>3</v>
      </c>
      <c r="AE294" s="1227" t="s">
        <v>19</v>
      </c>
      <c r="AF294" s="1227" t="s">
        <v>127</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2219</v>
      </c>
      <c r="BA294" s="1090" t="s">
        <v>2220</v>
      </c>
      <c r="BB294" s="1090" t="s">
        <v>1025</v>
      </c>
      <c r="BC294" s="1090" t="s">
        <v>1912</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262</v>
      </c>
      <c r="Q296" s="1165" t="str">
        <f>IFERROR(VLOOKUP('別紙様式2-2（４・５月分）'!AR224,'【参考】数式用'!$AT$5:$AV$22,3,FALSE),"")</f>
        <v/>
      </c>
      <c r="R296" s="1175" t="s">
        <v>132</v>
      </c>
      <c r="S296" s="1185" t="str">
        <f>IFERROR(VLOOKUP(K294,'【参考】数式用'!$A$5:$AB$27,MATCH(Q296,'【参考】数式用'!$B$4:$AB$4,0)+1,0),"")</f>
        <v/>
      </c>
      <c r="T296" s="1193" t="s">
        <v>195</v>
      </c>
      <c r="U296" s="1200"/>
      <c r="V296" s="1210" t="str">
        <f>IFERROR(VLOOKUP(K294,'【参考】数式用'!$A$5:$AB$27,MATCH(U296,'【参考】数式用'!$B$4:$AB$4,0)+1,0),"")</f>
        <v/>
      </c>
      <c r="W296" s="1216" t="s">
        <v>112</v>
      </c>
      <c r="X296" s="1225">
        <v>7</v>
      </c>
      <c r="Y296" s="968" t="s">
        <v>68</v>
      </c>
      <c r="Z296" s="1225">
        <v>4</v>
      </c>
      <c r="AA296" s="968" t="s">
        <v>178</v>
      </c>
      <c r="AB296" s="1225">
        <v>8</v>
      </c>
      <c r="AC296" s="968" t="s">
        <v>68</v>
      </c>
      <c r="AD296" s="1225">
        <v>3</v>
      </c>
      <c r="AE296" s="968" t="s">
        <v>19</v>
      </c>
      <c r="AF296" s="968" t="s">
        <v>127</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2266</v>
      </c>
      <c r="U298" s="1198"/>
      <c r="V298" s="1208" t="str">
        <f>IFERROR(VLOOKUP(K298,'【参考】数式用'!$A$5:$AB$27,MATCH(U298,'【参考】数式用'!$B$4:$AB$4,0)+1,0),"")</f>
        <v/>
      </c>
      <c r="W298" s="1214" t="s">
        <v>112</v>
      </c>
      <c r="X298" s="1221">
        <v>6</v>
      </c>
      <c r="Y298" s="1227" t="s">
        <v>68</v>
      </c>
      <c r="Z298" s="1221">
        <v>6</v>
      </c>
      <c r="AA298" s="1227" t="s">
        <v>178</v>
      </c>
      <c r="AB298" s="1221">
        <v>7</v>
      </c>
      <c r="AC298" s="1227" t="s">
        <v>68</v>
      </c>
      <c r="AD298" s="1221">
        <v>3</v>
      </c>
      <c r="AE298" s="1227" t="s">
        <v>19</v>
      </c>
      <c r="AF298" s="1227" t="s">
        <v>127</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2219</v>
      </c>
      <c r="BA298" s="1090" t="s">
        <v>2220</v>
      </c>
      <c r="BB298" s="1090" t="s">
        <v>1025</v>
      </c>
      <c r="BC298" s="1090" t="s">
        <v>1912</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262</v>
      </c>
      <c r="Q300" s="1165" t="str">
        <f>IFERROR(VLOOKUP('別紙様式2-2（４・５月分）'!AR227,'【参考】数式用'!$AT$5:$AV$22,3,FALSE),"")</f>
        <v/>
      </c>
      <c r="R300" s="1175" t="s">
        <v>132</v>
      </c>
      <c r="S300" s="1187" t="str">
        <f>IFERROR(VLOOKUP(K298,'【参考】数式用'!$A$5:$AB$27,MATCH(Q300,'【参考】数式用'!$B$4:$AB$4,0)+1,0),"")</f>
        <v/>
      </c>
      <c r="T300" s="1193" t="s">
        <v>195</v>
      </c>
      <c r="U300" s="1200"/>
      <c r="V300" s="1210" t="str">
        <f>IFERROR(VLOOKUP(K298,'【参考】数式用'!$A$5:$AB$27,MATCH(U300,'【参考】数式用'!$B$4:$AB$4,0)+1,0),"")</f>
        <v/>
      </c>
      <c r="W300" s="1216" t="s">
        <v>112</v>
      </c>
      <c r="X300" s="1225">
        <v>7</v>
      </c>
      <c r="Y300" s="968" t="s">
        <v>68</v>
      </c>
      <c r="Z300" s="1225">
        <v>4</v>
      </c>
      <c r="AA300" s="968" t="s">
        <v>178</v>
      </c>
      <c r="AB300" s="1225">
        <v>8</v>
      </c>
      <c r="AC300" s="968" t="s">
        <v>68</v>
      </c>
      <c r="AD300" s="1225">
        <v>3</v>
      </c>
      <c r="AE300" s="968" t="s">
        <v>19</v>
      </c>
      <c r="AF300" s="968" t="s">
        <v>127</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2266</v>
      </c>
      <c r="U302" s="1198"/>
      <c r="V302" s="1208" t="str">
        <f>IFERROR(VLOOKUP(K302,'【参考】数式用'!$A$5:$AB$27,MATCH(U302,'【参考】数式用'!$B$4:$AB$4,0)+1,0),"")</f>
        <v/>
      </c>
      <c r="W302" s="1214" t="s">
        <v>112</v>
      </c>
      <c r="X302" s="1221">
        <v>6</v>
      </c>
      <c r="Y302" s="1227" t="s">
        <v>68</v>
      </c>
      <c r="Z302" s="1221">
        <v>6</v>
      </c>
      <c r="AA302" s="1227" t="s">
        <v>178</v>
      </c>
      <c r="AB302" s="1221">
        <v>7</v>
      </c>
      <c r="AC302" s="1227" t="s">
        <v>68</v>
      </c>
      <c r="AD302" s="1221">
        <v>3</v>
      </c>
      <c r="AE302" s="1227" t="s">
        <v>19</v>
      </c>
      <c r="AF302" s="1227" t="s">
        <v>127</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2219</v>
      </c>
      <c r="BA302" s="1090" t="s">
        <v>2220</v>
      </c>
      <c r="BB302" s="1090" t="s">
        <v>1025</v>
      </c>
      <c r="BC302" s="1090" t="s">
        <v>1912</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262</v>
      </c>
      <c r="Q304" s="1165" t="str">
        <f>IFERROR(VLOOKUP('別紙様式2-2（４・５月分）'!AR230,'【参考】数式用'!$AT$5:$AV$22,3,FALSE),"")</f>
        <v/>
      </c>
      <c r="R304" s="1175" t="s">
        <v>132</v>
      </c>
      <c r="S304" s="1185" t="str">
        <f>IFERROR(VLOOKUP(K302,'【参考】数式用'!$A$5:$AB$27,MATCH(Q304,'【参考】数式用'!$B$4:$AB$4,0)+1,0),"")</f>
        <v/>
      </c>
      <c r="T304" s="1193" t="s">
        <v>195</v>
      </c>
      <c r="U304" s="1200"/>
      <c r="V304" s="1210" t="str">
        <f>IFERROR(VLOOKUP(K302,'【参考】数式用'!$A$5:$AB$27,MATCH(U304,'【参考】数式用'!$B$4:$AB$4,0)+1,0),"")</f>
        <v/>
      </c>
      <c r="W304" s="1216" t="s">
        <v>112</v>
      </c>
      <c r="X304" s="1225">
        <v>7</v>
      </c>
      <c r="Y304" s="968" t="s">
        <v>68</v>
      </c>
      <c r="Z304" s="1225">
        <v>4</v>
      </c>
      <c r="AA304" s="968" t="s">
        <v>178</v>
      </c>
      <c r="AB304" s="1225">
        <v>8</v>
      </c>
      <c r="AC304" s="968" t="s">
        <v>68</v>
      </c>
      <c r="AD304" s="1225">
        <v>3</v>
      </c>
      <c r="AE304" s="968" t="s">
        <v>19</v>
      </c>
      <c r="AF304" s="968" t="s">
        <v>127</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2266</v>
      </c>
      <c r="U306" s="1198"/>
      <c r="V306" s="1208" t="str">
        <f>IFERROR(VLOOKUP(K306,'【参考】数式用'!$A$5:$AB$27,MATCH(U306,'【参考】数式用'!$B$4:$AB$4,0)+1,0),"")</f>
        <v/>
      </c>
      <c r="W306" s="1214" t="s">
        <v>112</v>
      </c>
      <c r="X306" s="1221">
        <v>6</v>
      </c>
      <c r="Y306" s="1227" t="s">
        <v>68</v>
      </c>
      <c r="Z306" s="1221">
        <v>6</v>
      </c>
      <c r="AA306" s="1227" t="s">
        <v>178</v>
      </c>
      <c r="AB306" s="1221">
        <v>7</v>
      </c>
      <c r="AC306" s="1227" t="s">
        <v>68</v>
      </c>
      <c r="AD306" s="1221">
        <v>3</v>
      </c>
      <c r="AE306" s="1227" t="s">
        <v>19</v>
      </c>
      <c r="AF306" s="1227" t="s">
        <v>127</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2219</v>
      </c>
      <c r="BA306" s="1090" t="s">
        <v>2220</v>
      </c>
      <c r="BB306" s="1090" t="s">
        <v>1025</v>
      </c>
      <c r="BC306" s="1090" t="s">
        <v>1912</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262</v>
      </c>
      <c r="Q308" s="1165" t="str">
        <f>IFERROR(VLOOKUP('別紙様式2-2（４・５月分）'!AR233,'【参考】数式用'!$AT$5:$AV$22,3,FALSE),"")</f>
        <v/>
      </c>
      <c r="R308" s="1175" t="s">
        <v>132</v>
      </c>
      <c r="S308" s="1185" t="str">
        <f>IFERROR(VLOOKUP(K306,'【参考】数式用'!$A$5:$AB$27,MATCH(Q308,'【参考】数式用'!$B$4:$AB$4,0)+1,0),"")</f>
        <v/>
      </c>
      <c r="T308" s="1193" t="s">
        <v>195</v>
      </c>
      <c r="U308" s="1200"/>
      <c r="V308" s="1210" t="str">
        <f>IFERROR(VLOOKUP(K306,'【参考】数式用'!$A$5:$AB$27,MATCH(U308,'【参考】数式用'!$B$4:$AB$4,0)+1,0),"")</f>
        <v/>
      </c>
      <c r="W308" s="1216" t="s">
        <v>112</v>
      </c>
      <c r="X308" s="1225">
        <v>7</v>
      </c>
      <c r="Y308" s="968" t="s">
        <v>68</v>
      </c>
      <c r="Z308" s="1225">
        <v>4</v>
      </c>
      <c r="AA308" s="968" t="s">
        <v>178</v>
      </c>
      <c r="AB308" s="1225">
        <v>8</v>
      </c>
      <c r="AC308" s="968" t="s">
        <v>68</v>
      </c>
      <c r="AD308" s="1225">
        <v>3</v>
      </c>
      <c r="AE308" s="968" t="s">
        <v>19</v>
      </c>
      <c r="AF308" s="968" t="s">
        <v>127</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2266</v>
      </c>
      <c r="U310" s="1198"/>
      <c r="V310" s="1208" t="str">
        <f>IFERROR(VLOOKUP(K310,'【参考】数式用'!$A$5:$AB$27,MATCH(U310,'【参考】数式用'!$B$4:$AB$4,0)+1,0),"")</f>
        <v/>
      </c>
      <c r="W310" s="1214" t="s">
        <v>112</v>
      </c>
      <c r="X310" s="1221">
        <v>6</v>
      </c>
      <c r="Y310" s="1227" t="s">
        <v>68</v>
      </c>
      <c r="Z310" s="1221">
        <v>6</v>
      </c>
      <c r="AA310" s="1227" t="s">
        <v>178</v>
      </c>
      <c r="AB310" s="1221">
        <v>7</v>
      </c>
      <c r="AC310" s="1227" t="s">
        <v>68</v>
      </c>
      <c r="AD310" s="1221">
        <v>3</v>
      </c>
      <c r="AE310" s="1227" t="s">
        <v>19</v>
      </c>
      <c r="AF310" s="1227" t="s">
        <v>127</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2219</v>
      </c>
      <c r="BA310" s="1090" t="s">
        <v>2220</v>
      </c>
      <c r="BB310" s="1090" t="s">
        <v>1025</v>
      </c>
      <c r="BC310" s="1090" t="s">
        <v>1912</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262</v>
      </c>
      <c r="Q312" s="1165" t="str">
        <f>IFERROR(VLOOKUP('別紙様式2-2（４・５月分）'!AR236,'【参考】数式用'!$AT$5:$AV$22,3,FALSE),"")</f>
        <v/>
      </c>
      <c r="R312" s="1175" t="s">
        <v>132</v>
      </c>
      <c r="S312" s="1187" t="str">
        <f>IFERROR(VLOOKUP(K310,'【参考】数式用'!$A$5:$AB$27,MATCH(Q312,'【参考】数式用'!$B$4:$AB$4,0)+1,0),"")</f>
        <v/>
      </c>
      <c r="T312" s="1193" t="s">
        <v>195</v>
      </c>
      <c r="U312" s="1200"/>
      <c r="V312" s="1210" t="str">
        <f>IFERROR(VLOOKUP(K310,'【参考】数式用'!$A$5:$AB$27,MATCH(U312,'【参考】数式用'!$B$4:$AB$4,0)+1,0),"")</f>
        <v/>
      </c>
      <c r="W312" s="1216" t="s">
        <v>112</v>
      </c>
      <c r="X312" s="1225">
        <v>7</v>
      </c>
      <c r="Y312" s="968" t="s">
        <v>68</v>
      </c>
      <c r="Z312" s="1225">
        <v>4</v>
      </c>
      <c r="AA312" s="968" t="s">
        <v>178</v>
      </c>
      <c r="AB312" s="1225">
        <v>8</v>
      </c>
      <c r="AC312" s="968" t="s">
        <v>68</v>
      </c>
      <c r="AD312" s="1225">
        <v>3</v>
      </c>
      <c r="AE312" s="968" t="s">
        <v>19</v>
      </c>
      <c r="AF312" s="968" t="s">
        <v>127</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2266</v>
      </c>
      <c r="U314" s="1198"/>
      <c r="V314" s="1208" t="str">
        <f>IFERROR(VLOOKUP(K314,'【参考】数式用'!$A$5:$AB$27,MATCH(U314,'【参考】数式用'!$B$4:$AB$4,0)+1,0),"")</f>
        <v/>
      </c>
      <c r="W314" s="1214" t="s">
        <v>112</v>
      </c>
      <c r="X314" s="1221">
        <v>6</v>
      </c>
      <c r="Y314" s="1227" t="s">
        <v>68</v>
      </c>
      <c r="Z314" s="1221">
        <v>6</v>
      </c>
      <c r="AA314" s="1227" t="s">
        <v>178</v>
      </c>
      <c r="AB314" s="1221">
        <v>7</v>
      </c>
      <c r="AC314" s="1227" t="s">
        <v>68</v>
      </c>
      <c r="AD314" s="1221">
        <v>3</v>
      </c>
      <c r="AE314" s="1227" t="s">
        <v>19</v>
      </c>
      <c r="AF314" s="1227" t="s">
        <v>127</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2219</v>
      </c>
      <c r="BA314" s="1090" t="s">
        <v>2220</v>
      </c>
      <c r="BB314" s="1090" t="s">
        <v>1025</v>
      </c>
      <c r="BC314" s="1090" t="s">
        <v>1912</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262</v>
      </c>
      <c r="Q316" s="1165" t="str">
        <f>IFERROR(VLOOKUP('別紙様式2-2（４・５月分）'!AR239,'【参考】数式用'!$AT$5:$AV$22,3,FALSE),"")</f>
        <v/>
      </c>
      <c r="R316" s="1175" t="s">
        <v>132</v>
      </c>
      <c r="S316" s="1185" t="str">
        <f>IFERROR(VLOOKUP(K314,'【参考】数式用'!$A$5:$AB$27,MATCH(Q316,'【参考】数式用'!$B$4:$AB$4,0)+1,0),"")</f>
        <v/>
      </c>
      <c r="T316" s="1193" t="s">
        <v>195</v>
      </c>
      <c r="U316" s="1200"/>
      <c r="V316" s="1210" t="str">
        <f>IFERROR(VLOOKUP(K314,'【参考】数式用'!$A$5:$AB$27,MATCH(U316,'【参考】数式用'!$B$4:$AB$4,0)+1,0),"")</f>
        <v/>
      </c>
      <c r="W316" s="1216" t="s">
        <v>112</v>
      </c>
      <c r="X316" s="1225">
        <v>7</v>
      </c>
      <c r="Y316" s="968" t="s">
        <v>68</v>
      </c>
      <c r="Z316" s="1225">
        <v>4</v>
      </c>
      <c r="AA316" s="968" t="s">
        <v>178</v>
      </c>
      <c r="AB316" s="1225">
        <v>8</v>
      </c>
      <c r="AC316" s="968" t="s">
        <v>68</v>
      </c>
      <c r="AD316" s="1225">
        <v>3</v>
      </c>
      <c r="AE316" s="968" t="s">
        <v>19</v>
      </c>
      <c r="AF316" s="968" t="s">
        <v>127</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2266</v>
      </c>
      <c r="U318" s="1198"/>
      <c r="V318" s="1208" t="str">
        <f>IFERROR(VLOOKUP(K318,'【参考】数式用'!$A$5:$AB$27,MATCH(U318,'【参考】数式用'!$B$4:$AB$4,0)+1,0),"")</f>
        <v/>
      </c>
      <c r="W318" s="1214" t="s">
        <v>112</v>
      </c>
      <c r="X318" s="1221">
        <v>6</v>
      </c>
      <c r="Y318" s="1227" t="s">
        <v>68</v>
      </c>
      <c r="Z318" s="1221">
        <v>6</v>
      </c>
      <c r="AA318" s="1227" t="s">
        <v>178</v>
      </c>
      <c r="AB318" s="1221">
        <v>7</v>
      </c>
      <c r="AC318" s="1227" t="s">
        <v>68</v>
      </c>
      <c r="AD318" s="1221">
        <v>3</v>
      </c>
      <c r="AE318" s="1227" t="s">
        <v>19</v>
      </c>
      <c r="AF318" s="1227" t="s">
        <v>127</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2219</v>
      </c>
      <c r="BA318" s="1090" t="s">
        <v>2220</v>
      </c>
      <c r="BB318" s="1090" t="s">
        <v>1025</v>
      </c>
      <c r="BC318" s="1090" t="s">
        <v>1912</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262</v>
      </c>
      <c r="Q320" s="1165" t="str">
        <f>IFERROR(VLOOKUP('別紙様式2-2（４・５月分）'!AR242,'【参考】数式用'!$AT$5:$AV$22,3,FALSE),"")</f>
        <v/>
      </c>
      <c r="R320" s="1175" t="s">
        <v>132</v>
      </c>
      <c r="S320" s="1187" t="str">
        <f>IFERROR(VLOOKUP(K318,'【参考】数式用'!$A$5:$AB$27,MATCH(Q320,'【参考】数式用'!$B$4:$AB$4,0)+1,0),"")</f>
        <v/>
      </c>
      <c r="T320" s="1193" t="s">
        <v>195</v>
      </c>
      <c r="U320" s="1200"/>
      <c r="V320" s="1210" t="str">
        <f>IFERROR(VLOOKUP(K318,'【参考】数式用'!$A$5:$AB$27,MATCH(U320,'【参考】数式用'!$B$4:$AB$4,0)+1,0),"")</f>
        <v/>
      </c>
      <c r="W320" s="1216" t="s">
        <v>112</v>
      </c>
      <c r="X320" s="1225">
        <v>7</v>
      </c>
      <c r="Y320" s="968" t="s">
        <v>68</v>
      </c>
      <c r="Z320" s="1225">
        <v>4</v>
      </c>
      <c r="AA320" s="968" t="s">
        <v>178</v>
      </c>
      <c r="AB320" s="1225">
        <v>8</v>
      </c>
      <c r="AC320" s="968" t="s">
        <v>68</v>
      </c>
      <c r="AD320" s="1225">
        <v>3</v>
      </c>
      <c r="AE320" s="968" t="s">
        <v>19</v>
      </c>
      <c r="AF320" s="968" t="s">
        <v>127</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2266</v>
      </c>
      <c r="U322" s="1198"/>
      <c r="V322" s="1208" t="str">
        <f>IFERROR(VLOOKUP(K322,'【参考】数式用'!$A$5:$AB$27,MATCH(U322,'【参考】数式用'!$B$4:$AB$4,0)+1,0),"")</f>
        <v/>
      </c>
      <c r="W322" s="1214" t="s">
        <v>112</v>
      </c>
      <c r="X322" s="1221">
        <v>6</v>
      </c>
      <c r="Y322" s="1227" t="s">
        <v>68</v>
      </c>
      <c r="Z322" s="1221">
        <v>6</v>
      </c>
      <c r="AA322" s="1227" t="s">
        <v>178</v>
      </c>
      <c r="AB322" s="1221">
        <v>7</v>
      </c>
      <c r="AC322" s="1227" t="s">
        <v>68</v>
      </c>
      <c r="AD322" s="1221">
        <v>3</v>
      </c>
      <c r="AE322" s="1227" t="s">
        <v>19</v>
      </c>
      <c r="AF322" s="1227" t="s">
        <v>127</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2219</v>
      </c>
      <c r="BA322" s="1090" t="s">
        <v>2220</v>
      </c>
      <c r="BB322" s="1090" t="s">
        <v>1025</v>
      </c>
      <c r="BC322" s="1090" t="s">
        <v>1912</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262</v>
      </c>
      <c r="Q324" s="1165" t="str">
        <f>IFERROR(VLOOKUP('別紙様式2-2（４・５月分）'!AR245,'【参考】数式用'!$AT$5:$AV$22,3,FALSE),"")</f>
        <v/>
      </c>
      <c r="R324" s="1175" t="s">
        <v>132</v>
      </c>
      <c r="S324" s="1185" t="str">
        <f>IFERROR(VLOOKUP(K322,'【参考】数式用'!$A$5:$AB$27,MATCH(Q324,'【参考】数式用'!$B$4:$AB$4,0)+1,0),"")</f>
        <v/>
      </c>
      <c r="T324" s="1193" t="s">
        <v>195</v>
      </c>
      <c r="U324" s="1200"/>
      <c r="V324" s="1210" t="str">
        <f>IFERROR(VLOOKUP(K322,'【参考】数式用'!$A$5:$AB$27,MATCH(U324,'【参考】数式用'!$B$4:$AB$4,0)+1,0),"")</f>
        <v/>
      </c>
      <c r="W324" s="1216" t="s">
        <v>112</v>
      </c>
      <c r="X324" s="1225">
        <v>7</v>
      </c>
      <c r="Y324" s="968" t="s">
        <v>68</v>
      </c>
      <c r="Z324" s="1225">
        <v>4</v>
      </c>
      <c r="AA324" s="968" t="s">
        <v>178</v>
      </c>
      <c r="AB324" s="1225">
        <v>8</v>
      </c>
      <c r="AC324" s="968" t="s">
        <v>68</v>
      </c>
      <c r="AD324" s="1225">
        <v>3</v>
      </c>
      <c r="AE324" s="968" t="s">
        <v>19</v>
      </c>
      <c r="AF324" s="968" t="s">
        <v>127</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2266</v>
      </c>
      <c r="U326" s="1198"/>
      <c r="V326" s="1208" t="str">
        <f>IFERROR(VLOOKUP(K326,'【参考】数式用'!$A$5:$AB$27,MATCH(U326,'【参考】数式用'!$B$4:$AB$4,0)+1,0),"")</f>
        <v/>
      </c>
      <c r="W326" s="1214" t="s">
        <v>112</v>
      </c>
      <c r="X326" s="1221">
        <v>6</v>
      </c>
      <c r="Y326" s="1227" t="s">
        <v>68</v>
      </c>
      <c r="Z326" s="1221">
        <v>6</v>
      </c>
      <c r="AA326" s="1227" t="s">
        <v>178</v>
      </c>
      <c r="AB326" s="1221">
        <v>7</v>
      </c>
      <c r="AC326" s="1227" t="s">
        <v>68</v>
      </c>
      <c r="AD326" s="1221">
        <v>3</v>
      </c>
      <c r="AE326" s="1227" t="s">
        <v>19</v>
      </c>
      <c r="AF326" s="1227" t="s">
        <v>127</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2219</v>
      </c>
      <c r="BA326" s="1090" t="s">
        <v>2220</v>
      </c>
      <c r="BB326" s="1090" t="s">
        <v>1025</v>
      </c>
      <c r="BC326" s="1090" t="s">
        <v>1912</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262</v>
      </c>
      <c r="Q328" s="1165" t="str">
        <f>IFERROR(VLOOKUP('別紙様式2-2（４・５月分）'!AR248,'【参考】数式用'!$AT$5:$AV$22,3,FALSE),"")</f>
        <v/>
      </c>
      <c r="R328" s="1175" t="s">
        <v>132</v>
      </c>
      <c r="S328" s="1187" t="str">
        <f>IFERROR(VLOOKUP(K326,'【参考】数式用'!$A$5:$AB$27,MATCH(Q328,'【参考】数式用'!$B$4:$AB$4,0)+1,0),"")</f>
        <v/>
      </c>
      <c r="T328" s="1193" t="s">
        <v>195</v>
      </c>
      <c r="U328" s="1200"/>
      <c r="V328" s="1210" t="str">
        <f>IFERROR(VLOOKUP(K326,'【参考】数式用'!$A$5:$AB$27,MATCH(U328,'【参考】数式用'!$B$4:$AB$4,0)+1,0),"")</f>
        <v/>
      </c>
      <c r="W328" s="1216" t="s">
        <v>112</v>
      </c>
      <c r="X328" s="1225">
        <v>7</v>
      </c>
      <c r="Y328" s="968" t="s">
        <v>68</v>
      </c>
      <c r="Z328" s="1225">
        <v>4</v>
      </c>
      <c r="AA328" s="968" t="s">
        <v>178</v>
      </c>
      <c r="AB328" s="1225">
        <v>8</v>
      </c>
      <c r="AC328" s="968" t="s">
        <v>68</v>
      </c>
      <c r="AD328" s="1225">
        <v>3</v>
      </c>
      <c r="AE328" s="968" t="s">
        <v>19</v>
      </c>
      <c r="AF328" s="968" t="s">
        <v>127</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2266</v>
      </c>
      <c r="U330" s="1198"/>
      <c r="V330" s="1208" t="str">
        <f>IFERROR(VLOOKUP(K330,'【参考】数式用'!$A$5:$AB$27,MATCH(U330,'【参考】数式用'!$B$4:$AB$4,0)+1,0),"")</f>
        <v/>
      </c>
      <c r="W330" s="1214" t="s">
        <v>112</v>
      </c>
      <c r="X330" s="1221">
        <v>6</v>
      </c>
      <c r="Y330" s="1227" t="s">
        <v>68</v>
      </c>
      <c r="Z330" s="1221">
        <v>6</v>
      </c>
      <c r="AA330" s="1227" t="s">
        <v>178</v>
      </c>
      <c r="AB330" s="1221">
        <v>7</v>
      </c>
      <c r="AC330" s="1227" t="s">
        <v>68</v>
      </c>
      <c r="AD330" s="1221">
        <v>3</v>
      </c>
      <c r="AE330" s="1227" t="s">
        <v>19</v>
      </c>
      <c r="AF330" s="1227" t="s">
        <v>127</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2219</v>
      </c>
      <c r="BA330" s="1090" t="s">
        <v>2220</v>
      </c>
      <c r="BB330" s="1090" t="s">
        <v>1025</v>
      </c>
      <c r="BC330" s="1090" t="s">
        <v>1912</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262</v>
      </c>
      <c r="Q332" s="1165" t="str">
        <f>IFERROR(VLOOKUP('別紙様式2-2（４・５月分）'!AR251,'【参考】数式用'!$AT$5:$AV$22,3,FALSE),"")</f>
        <v/>
      </c>
      <c r="R332" s="1175" t="s">
        <v>132</v>
      </c>
      <c r="S332" s="1185" t="str">
        <f>IFERROR(VLOOKUP(K330,'【参考】数式用'!$A$5:$AB$27,MATCH(Q332,'【参考】数式用'!$B$4:$AB$4,0)+1,0),"")</f>
        <v/>
      </c>
      <c r="T332" s="1193" t="s">
        <v>195</v>
      </c>
      <c r="U332" s="1200"/>
      <c r="V332" s="1210" t="str">
        <f>IFERROR(VLOOKUP(K330,'【参考】数式用'!$A$5:$AB$27,MATCH(U332,'【参考】数式用'!$B$4:$AB$4,0)+1,0),"")</f>
        <v/>
      </c>
      <c r="W332" s="1216" t="s">
        <v>112</v>
      </c>
      <c r="X332" s="1225">
        <v>7</v>
      </c>
      <c r="Y332" s="968" t="s">
        <v>68</v>
      </c>
      <c r="Z332" s="1225">
        <v>4</v>
      </c>
      <c r="AA332" s="968" t="s">
        <v>178</v>
      </c>
      <c r="AB332" s="1225">
        <v>8</v>
      </c>
      <c r="AC332" s="968" t="s">
        <v>68</v>
      </c>
      <c r="AD332" s="1225">
        <v>3</v>
      </c>
      <c r="AE332" s="968" t="s">
        <v>19</v>
      </c>
      <c r="AF332" s="968" t="s">
        <v>127</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2266</v>
      </c>
      <c r="U334" s="1198"/>
      <c r="V334" s="1208" t="str">
        <f>IFERROR(VLOOKUP(K334,'【参考】数式用'!$A$5:$AB$27,MATCH(U334,'【参考】数式用'!$B$4:$AB$4,0)+1,0),"")</f>
        <v/>
      </c>
      <c r="W334" s="1214" t="s">
        <v>112</v>
      </c>
      <c r="X334" s="1221">
        <v>6</v>
      </c>
      <c r="Y334" s="1227" t="s">
        <v>68</v>
      </c>
      <c r="Z334" s="1221">
        <v>6</v>
      </c>
      <c r="AA334" s="1227" t="s">
        <v>178</v>
      </c>
      <c r="AB334" s="1221">
        <v>7</v>
      </c>
      <c r="AC334" s="1227" t="s">
        <v>68</v>
      </c>
      <c r="AD334" s="1221">
        <v>3</v>
      </c>
      <c r="AE334" s="1227" t="s">
        <v>19</v>
      </c>
      <c r="AF334" s="1227" t="s">
        <v>127</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2219</v>
      </c>
      <c r="BA334" s="1090" t="s">
        <v>2220</v>
      </c>
      <c r="BB334" s="1090" t="s">
        <v>1025</v>
      </c>
      <c r="BC334" s="1090" t="s">
        <v>1912</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262</v>
      </c>
      <c r="Q336" s="1165" t="str">
        <f>IFERROR(VLOOKUP('別紙様式2-2（４・５月分）'!AR254,'【参考】数式用'!$AT$5:$AV$22,3,FALSE),"")</f>
        <v/>
      </c>
      <c r="R336" s="1175" t="s">
        <v>132</v>
      </c>
      <c r="S336" s="1187" t="str">
        <f>IFERROR(VLOOKUP(K334,'【参考】数式用'!$A$5:$AB$27,MATCH(Q336,'【参考】数式用'!$B$4:$AB$4,0)+1,0),"")</f>
        <v/>
      </c>
      <c r="T336" s="1193" t="s">
        <v>195</v>
      </c>
      <c r="U336" s="1200"/>
      <c r="V336" s="1210" t="str">
        <f>IFERROR(VLOOKUP(K334,'【参考】数式用'!$A$5:$AB$27,MATCH(U336,'【参考】数式用'!$B$4:$AB$4,0)+1,0),"")</f>
        <v/>
      </c>
      <c r="W336" s="1216" t="s">
        <v>112</v>
      </c>
      <c r="X336" s="1225">
        <v>7</v>
      </c>
      <c r="Y336" s="968" t="s">
        <v>68</v>
      </c>
      <c r="Z336" s="1225">
        <v>4</v>
      </c>
      <c r="AA336" s="968" t="s">
        <v>178</v>
      </c>
      <c r="AB336" s="1225">
        <v>8</v>
      </c>
      <c r="AC336" s="968" t="s">
        <v>68</v>
      </c>
      <c r="AD336" s="1225">
        <v>3</v>
      </c>
      <c r="AE336" s="968" t="s">
        <v>19</v>
      </c>
      <c r="AF336" s="968" t="s">
        <v>127</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2266</v>
      </c>
      <c r="U338" s="1198"/>
      <c r="V338" s="1208" t="str">
        <f>IFERROR(VLOOKUP(K338,'【参考】数式用'!$A$5:$AB$27,MATCH(U338,'【参考】数式用'!$B$4:$AB$4,0)+1,0),"")</f>
        <v/>
      </c>
      <c r="W338" s="1214" t="s">
        <v>112</v>
      </c>
      <c r="X338" s="1221">
        <v>6</v>
      </c>
      <c r="Y338" s="1227" t="s">
        <v>68</v>
      </c>
      <c r="Z338" s="1221">
        <v>6</v>
      </c>
      <c r="AA338" s="1227" t="s">
        <v>178</v>
      </c>
      <c r="AB338" s="1221">
        <v>7</v>
      </c>
      <c r="AC338" s="1227" t="s">
        <v>68</v>
      </c>
      <c r="AD338" s="1221">
        <v>3</v>
      </c>
      <c r="AE338" s="1227" t="s">
        <v>19</v>
      </c>
      <c r="AF338" s="1227" t="s">
        <v>127</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2219</v>
      </c>
      <c r="BA338" s="1090" t="s">
        <v>2220</v>
      </c>
      <c r="BB338" s="1090" t="s">
        <v>1025</v>
      </c>
      <c r="BC338" s="1090" t="s">
        <v>1912</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262</v>
      </c>
      <c r="Q340" s="1165" t="str">
        <f>IFERROR(VLOOKUP('別紙様式2-2（４・５月分）'!AR257,'【参考】数式用'!$AT$5:$AV$22,3,FALSE),"")</f>
        <v/>
      </c>
      <c r="R340" s="1175" t="s">
        <v>132</v>
      </c>
      <c r="S340" s="1185" t="str">
        <f>IFERROR(VLOOKUP(K338,'【参考】数式用'!$A$5:$AB$27,MATCH(Q340,'【参考】数式用'!$B$4:$AB$4,0)+1,0),"")</f>
        <v/>
      </c>
      <c r="T340" s="1193" t="s">
        <v>195</v>
      </c>
      <c r="U340" s="1200"/>
      <c r="V340" s="1210" t="str">
        <f>IFERROR(VLOOKUP(K338,'【参考】数式用'!$A$5:$AB$27,MATCH(U340,'【参考】数式用'!$B$4:$AB$4,0)+1,0),"")</f>
        <v/>
      </c>
      <c r="W340" s="1216" t="s">
        <v>112</v>
      </c>
      <c r="X340" s="1225">
        <v>7</v>
      </c>
      <c r="Y340" s="968" t="s">
        <v>68</v>
      </c>
      <c r="Z340" s="1225">
        <v>4</v>
      </c>
      <c r="AA340" s="968" t="s">
        <v>178</v>
      </c>
      <c r="AB340" s="1225">
        <v>8</v>
      </c>
      <c r="AC340" s="968" t="s">
        <v>68</v>
      </c>
      <c r="AD340" s="1225">
        <v>3</v>
      </c>
      <c r="AE340" s="968" t="s">
        <v>19</v>
      </c>
      <c r="AF340" s="968" t="s">
        <v>127</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2266</v>
      </c>
      <c r="U342" s="1198"/>
      <c r="V342" s="1208" t="str">
        <f>IFERROR(VLOOKUP(K342,'【参考】数式用'!$A$5:$AB$27,MATCH(U342,'【参考】数式用'!$B$4:$AB$4,0)+1,0),"")</f>
        <v/>
      </c>
      <c r="W342" s="1214" t="s">
        <v>112</v>
      </c>
      <c r="X342" s="1221">
        <v>6</v>
      </c>
      <c r="Y342" s="1227" t="s">
        <v>68</v>
      </c>
      <c r="Z342" s="1221">
        <v>6</v>
      </c>
      <c r="AA342" s="1227" t="s">
        <v>178</v>
      </c>
      <c r="AB342" s="1221">
        <v>7</v>
      </c>
      <c r="AC342" s="1227" t="s">
        <v>68</v>
      </c>
      <c r="AD342" s="1221">
        <v>3</v>
      </c>
      <c r="AE342" s="1227" t="s">
        <v>19</v>
      </c>
      <c r="AF342" s="1227" t="s">
        <v>127</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2219</v>
      </c>
      <c r="BA342" s="1090" t="s">
        <v>2220</v>
      </c>
      <c r="BB342" s="1090" t="s">
        <v>1025</v>
      </c>
      <c r="BC342" s="1090" t="s">
        <v>1912</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262</v>
      </c>
      <c r="Q344" s="1165" t="str">
        <f>IFERROR(VLOOKUP('別紙様式2-2（４・５月分）'!AR260,'【参考】数式用'!$AT$5:$AV$22,3,FALSE),"")</f>
        <v/>
      </c>
      <c r="R344" s="1175" t="s">
        <v>132</v>
      </c>
      <c r="S344" s="1187" t="str">
        <f>IFERROR(VLOOKUP(K342,'【参考】数式用'!$A$5:$AB$27,MATCH(Q344,'【参考】数式用'!$B$4:$AB$4,0)+1,0),"")</f>
        <v/>
      </c>
      <c r="T344" s="1193" t="s">
        <v>195</v>
      </c>
      <c r="U344" s="1200"/>
      <c r="V344" s="1210" t="str">
        <f>IFERROR(VLOOKUP(K342,'【参考】数式用'!$A$5:$AB$27,MATCH(U344,'【参考】数式用'!$B$4:$AB$4,0)+1,0),"")</f>
        <v/>
      </c>
      <c r="W344" s="1216" t="s">
        <v>112</v>
      </c>
      <c r="X344" s="1225">
        <v>7</v>
      </c>
      <c r="Y344" s="968" t="s">
        <v>68</v>
      </c>
      <c r="Z344" s="1225">
        <v>4</v>
      </c>
      <c r="AA344" s="968" t="s">
        <v>178</v>
      </c>
      <c r="AB344" s="1225">
        <v>8</v>
      </c>
      <c r="AC344" s="968" t="s">
        <v>68</v>
      </c>
      <c r="AD344" s="1225">
        <v>3</v>
      </c>
      <c r="AE344" s="968" t="s">
        <v>19</v>
      </c>
      <c r="AF344" s="968" t="s">
        <v>127</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2266</v>
      </c>
      <c r="U346" s="1198"/>
      <c r="V346" s="1208" t="str">
        <f>IFERROR(VLOOKUP(K346,'【参考】数式用'!$A$5:$AB$27,MATCH(U346,'【参考】数式用'!$B$4:$AB$4,0)+1,0),"")</f>
        <v/>
      </c>
      <c r="W346" s="1214" t="s">
        <v>112</v>
      </c>
      <c r="X346" s="1221">
        <v>6</v>
      </c>
      <c r="Y346" s="1227" t="s">
        <v>68</v>
      </c>
      <c r="Z346" s="1221">
        <v>6</v>
      </c>
      <c r="AA346" s="1227" t="s">
        <v>178</v>
      </c>
      <c r="AB346" s="1221">
        <v>7</v>
      </c>
      <c r="AC346" s="1227" t="s">
        <v>68</v>
      </c>
      <c r="AD346" s="1221">
        <v>3</v>
      </c>
      <c r="AE346" s="1227" t="s">
        <v>19</v>
      </c>
      <c r="AF346" s="1227" t="s">
        <v>127</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2219</v>
      </c>
      <c r="BA346" s="1090" t="s">
        <v>2220</v>
      </c>
      <c r="BB346" s="1090" t="s">
        <v>1025</v>
      </c>
      <c r="BC346" s="1090" t="s">
        <v>1912</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262</v>
      </c>
      <c r="Q348" s="1165" t="str">
        <f>IFERROR(VLOOKUP('別紙様式2-2（４・５月分）'!AR263,'【参考】数式用'!$AT$5:$AV$22,3,FALSE),"")</f>
        <v/>
      </c>
      <c r="R348" s="1175" t="s">
        <v>132</v>
      </c>
      <c r="S348" s="1185" t="str">
        <f>IFERROR(VLOOKUP(K346,'【参考】数式用'!$A$5:$AB$27,MATCH(Q348,'【参考】数式用'!$B$4:$AB$4,0)+1,0),"")</f>
        <v/>
      </c>
      <c r="T348" s="1193" t="s">
        <v>195</v>
      </c>
      <c r="U348" s="1200"/>
      <c r="V348" s="1210" t="str">
        <f>IFERROR(VLOOKUP(K346,'【参考】数式用'!$A$5:$AB$27,MATCH(U348,'【参考】数式用'!$B$4:$AB$4,0)+1,0),"")</f>
        <v/>
      </c>
      <c r="W348" s="1216" t="s">
        <v>112</v>
      </c>
      <c r="X348" s="1225">
        <v>7</v>
      </c>
      <c r="Y348" s="968" t="s">
        <v>68</v>
      </c>
      <c r="Z348" s="1225">
        <v>4</v>
      </c>
      <c r="AA348" s="968" t="s">
        <v>178</v>
      </c>
      <c r="AB348" s="1225">
        <v>8</v>
      </c>
      <c r="AC348" s="968" t="s">
        <v>68</v>
      </c>
      <c r="AD348" s="1225">
        <v>3</v>
      </c>
      <c r="AE348" s="968" t="s">
        <v>19</v>
      </c>
      <c r="AF348" s="968" t="s">
        <v>127</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2266</v>
      </c>
      <c r="U350" s="1198"/>
      <c r="V350" s="1208" t="str">
        <f>IFERROR(VLOOKUP(K350,'【参考】数式用'!$A$5:$AB$27,MATCH(U350,'【参考】数式用'!$B$4:$AB$4,0)+1,0),"")</f>
        <v/>
      </c>
      <c r="W350" s="1214" t="s">
        <v>112</v>
      </c>
      <c r="X350" s="1221">
        <v>6</v>
      </c>
      <c r="Y350" s="1227" t="s">
        <v>68</v>
      </c>
      <c r="Z350" s="1221">
        <v>6</v>
      </c>
      <c r="AA350" s="1227" t="s">
        <v>178</v>
      </c>
      <c r="AB350" s="1221">
        <v>7</v>
      </c>
      <c r="AC350" s="1227" t="s">
        <v>68</v>
      </c>
      <c r="AD350" s="1221">
        <v>3</v>
      </c>
      <c r="AE350" s="1227" t="s">
        <v>19</v>
      </c>
      <c r="AF350" s="1227" t="s">
        <v>127</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2219</v>
      </c>
      <c r="BA350" s="1090" t="s">
        <v>2220</v>
      </c>
      <c r="BB350" s="1090" t="s">
        <v>1025</v>
      </c>
      <c r="BC350" s="1090" t="s">
        <v>1912</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262</v>
      </c>
      <c r="Q352" s="1165" t="str">
        <f>IFERROR(VLOOKUP('別紙様式2-2（４・５月分）'!AR266,'【参考】数式用'!$AT$5:$AV$22,3,FALSE),"")</f>
        <v/>
      </c>
      <c r="R352" s="1175" t="s">
        <v>132</v>
      </c>
      <c r="S352" s="1187" t="str">
        <f>IFERROR(VLOOKUP(K350,'【参考】数式用'!$A$5:$AB$27,MATCH(Q352,'【参考】数式用'!$B$4:$AB$4,0)+1,0),"")</f>
        <v/>
      </c>
      <c r="T352" s="1193" t="s">
        <v>195</v>
      </c>
      <c r="U352" s="1200"/>
      <c r="V352" s="1210" t="str">
        <f>IFERROR(VLOOKUP(K350,'【参考】数式用'!$A$5:$AB$27,MATCH(U352,'【参考】数式用'!$B$4:$AB$4,0)+1,0),"")</f>
        <v/>
      </c>
      <c r="W352" s="1216" t="s">
        <v>112</v>
      </c>
      <c r="X352" s="1225">
        <v>7</v>
      </c>
      <c r="Y352" s="968" t="s">
        <v>68</v>
      </c>
      <c r="Z352" s="1225">
        <v>4</v>
      </c>
      <c r="AA352" s="968" t="s">
        <v>178</v>
      </c>
      <c r="AB352" s="1225">
        <v>8</v>
      </c>
      <c r="AC352" s="968" t="s">
        <v>68</v>
      </c>
      <c r="AD352" s="1225">
        <v>3</v>
      </c>
      <c r="AE352" s="968" t="s">
        <v>19</v>
      </c>
      <c r="AF352" s="968" t="s">
        <v>127</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2266</v>
      </c>
      <c r="U354" s="1198"/>
      <c r="V354" s="1208" t="str">
        <f>IFERROR(VLOOKUP(K354,'【参考】数式用'!$A$5:$AB$27,MATCH(U354,'【参考】数式用'!$B$4:$AB$4,0)+1,0),"")</f>
        <v/>
      </c>
      <c r="W354" s="1214" t="s">
        <v>112</v>
      </c>
      <c r="X354" s="1221">
        <v>6</v>
      </c>
      <c r="Y354" s="1227" t="s">
        <v>68</v>
      </c>
      <c r="Z354" s="1221">
        <v>6</v>
      </c>
      <c r="AA354" s="1227" t="s">
        <v>178</v>
      </c>
      <c r="AB354" s="1221">
        <v>7</v>
      </c>
      <c r="AC354" s="1227" t="s">
        <v>68</v>
      </c>
      <c r="AD354" s="1221">
        <v>3</v>
      </c>
      <c r="AE354" s="1227" t="s">
        <v>19</v>
      </c>
      <c r="AF354" s="1227" t="s">
        <v>127</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2219</v>
      </c>
      <c r="BA354" s="1090" t="s">
        <v>2220</v>
      </c>
      <c r="BB354" s="1090" t="s">
        <v>1025</v>
      </c>
      <c r="BC354" s="1090" t="s">
        <v>1912</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262</v>
      </c>
      <c r="Q356" s="1165" t="str">
        <f>IFERROR(VLOOKUP('別紙様式2-2（４・５月分）'!AR269,'【参考】数式用'!$AT$5:$AV$22,3,FALSE),"")</f>
        <v/>
      </c>
      <c r="R356" s="1175" t="s">
        <v>132</v>
      </c>
      <c r="S356" s="1185" t="str">
        <f>IFERROR(VLOOKUP(K354,'【参考】数式用'!$A$5:$AB$27,MATCH(Q356,'【参考】数式用'!$B$4:$AB$4,0)+1,0),"")</f>
        <v/>
      </c>
      <c r="T356" s="1193" t="s">
        <v>195</v>
      </c>
      <c r="U356" s="1200"/>
      <c r="V356" s="1210" t="str">
        <f>IFERROR(VLOOKUP(K354,'【参考】数式用'!$A$5:$AB$27,MATCH(U356,'【参考】数式用'!$B$4:$AB$4,0)+1,0),"")</f>
        <v/>
      </c>
      <c r="W356" s="1216" t="s">
        <v>112</v>
      </c>
      <c r="X356" s="1225">
        <v>7</v>
      </c>
      <c r="Y356" s="968" t="s">
        <v>68</v>
      </c>
      <c r="Z356" s="1225">
        <v>4</v>
      </c>
      <c r="AA356" s="968" t="s">
        <v>178</v>
      </c>
      <c r="AB356" s="1225">
        <v>8</v>
      </c>
      <c r="AC356" s="968" t="s">
        <v>68</v>
      </c>
      <c r="AD356" s="1225">
        <v>3</v>
      </c>
      <c r="AE356" s="968" t="s">
        <v>19</v>
      </c>
      <c r="AF356" s="968" t="s">
        <v>127</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2266</v>
      </c>
      <c r="U358" s="1198"/>
      <c r="V358" s="1208" t="str">
        <f>IFERROR(VLOOKUP(K358,'【参考】数式用'!$A$5:$AB$27,MATCH(U358,'【参考】数式用'!$B$4:$AB$4,0)+1,0),"")</f>
        <v/>
      </c>
      <c r="W358" s="1214" t="s">
        <v>112</v>
      </c>
      <c r="X358" s="1221">
        <v>6</v>
      </c>
      <c r="Y358" s="1227" t="s">
        <v>68</v>
      </c>
      <c r="Z358" s="1221">
        <v>6</v>
      </c>
      <c r="AA358" s="1227" t="s">
        <v>178</v>
      </c>
      <c r="AB358" s="1221">
        <v>7</v>
      </c>
      <c r="AC358" s="1227" t="s">
        <v>68</v>
      </c>
      <c r="AD358" s="1221">
        <v>3</v>
      </c>
      <c r="AE358" s="1227" t="s">
        <v>19</v>
      </c>
      <c r="AF358" s="1227" t="s">
        <v>127</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2219</v>
      </c>
      <c r="BA358" s="1090" t="s">
        <v>2220</v>
      </c>
      <c r="BB358" s="1090" t="s">
        <v>1025</v>
      </c>
      <c r="BC358" s="1090" t="s">
        <v>1912</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262</v>
      </c>
      <c r="Q360" s="1165" t="str">
        <f>IFERROR(VLOOKUP('別紙様式2-2（４・５月分）'!AR272,'【参考】数式用'!$AT$5:$AV$22,3,FALSE),"")</f>
        <v/>
      </c>
      <c r="R360" s="1175" t="s">
        <v>132</v>
      </c>
      <c r="S360" s="1187" t="str">
        <f>IFERROR(VLOOKUP(K358,'【参考】数式用'!$A$5:$AB$27,MATCH(Q360,'【参考】数式用'!$B$4:$AB$4,0)+1,0),"")</f>
        <v/>
      </c>
      <c r="T360" s="1193" t="s">
        <v>195</v>
      </c>
      <c r="U360" s="1200"/>
      <c r="V360" s="1210" t="str">
        <f>IFERROR(VLOOKUP(K358,'【参考】数式用'!$A$5:$AB$27,MATCH(U360,'【参考】数式用'!$B$4:$AB$4,0)+1,0),"")</f>
        <v/>
      </c>
      <c r="W360" s="1216" t="s">
        <v>112</v>
      </c>
      <c r="X360" s="1225">
        <v>7</v>
      </c>
      <c r="Y360" s="968" t="s">
        <v>68</v>
      </c>
      <c r="Z360" s="1225">
        <v>4</v>
      </c>
      <c r="AA360" s="968" t="s">
        <v>178</v>
      </c>
      <c r="AB360" s="1225">
        <v>8</v>
      </c>
      <c r="AC360" s="968" t="s">
        <v>68</v>
      </c>
      <c r="AD360" s="1225">
        <v>3</v>
      </c>
      <c r="AE360" s="968" t="s">
        <v>19</v>
      </c>
      <c r="AF360" s="968" t="s">
        <v>127</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2266</v>
      </c>
      <c r="U362" s="1198"/>
      <c r="V362" s="1208" t="str">
        <f>IFERROR(VLOOKUP(K362,'【参考】数式用'!$A$5:$AB$27,MATCH(U362,'【参考】数式用'!$B$4:$AB$4,0)+1,0),"")</f>
        <v/>
      </c>
      <c r="W362" s="1214" t="s">
        <v>112</v>
      </c>
      <c r="X362" s="1221">
        <v>6</v>
      </c>
      <c r="Y362" s="1227" t="s">
        <v>68</v>
      </c>
      <c r="Z362" s="1221">
        <v>6</v>
      </c>
      <c r="AA362" s="1227" t="s">
        <v>178</v>
      </c>
      <c r="AB362" s="1221">
        <v>7</v>
      </c>
      <c r="AC362" s="1227" t="s">
        <v>68</v>
      </c>
      <c r="AD362" s="1221">
        <v>3</v>
      </c>
      <c r="AE362" s="1227" t="s">
        <v>19</v>
      </c>
      <c r="AF362" s="1227" t="s">
        <v>127</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2219</v>
      </c>
      <c r="BA362" s="1090" t="s">
        <v>2220</v>
      </c>
      <c r="BB362" s="1090" t="s">
        <v>1025</v>
      </c>
      <c r="BC362" s="1090" t="s">
        <v>1912</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262</v>
      </c>
      <c r="Q364" s="1165" t="str">
        <f>IFERROR(VLOOKUP('別紙様式2-2（４・５月分）'!AR275,'【参考】数式用'!$AT$5:$AV$22,3,FALSE),"")</f>
        <v/>
      </c>
      <c r="R364" s="1175" t="s">
        <v>132</v>
      </c>
      <c r="S364" s="1185" t="str">
        <f>IFERROR(VLOOKUP(K362,'【参考】数式用'!$A$5:$AB$27,MATCH(Q364,'【参考】数式用'!$B$4:$AB$4,0)+1,0),"")</f>
        <v/>
      </c>
      <c r="T364" s="1193" t="s">
        <v>195</v>
      </c>
      <c r="U364" s="1200"/>
      <c r="V364" s="1210" t="str">
        <f>IFERROR(VLOOKUP(K362,'【参考】数式用'!$A$5:$AB$27,MATCH(U364,'【参考】数式用'!$B$4:$AB$4,0)+1,0),"")</f>
        <v/>
      </c>
      <c r="W364" s="1216" t="s">
        <v>112</v>
      </c>
      <c r="X364" s="1225">
        <v>7</v>
      </c>
      <c r="Y364" s="968" t="s">
        <v>68</v>
      </c>
      <c r="Z364" s="1225">
        <v>4</v>
      </c>
      <c r="AA364" s="968" t="s">
        <v>178</v>
      </c>
      <c r="AB364" s="1225">
        <v>8</v>
      </c>
      <c r="AC364" s="968" t="s">
        <v>68</v>
      </c>
      <c r="AD364" s="1225">
        <v>3</v>
      </c>
      <c r="AE364" s="968" t="s">
        <v>19</v>
      </c>
      <c r="AF364" s="968" t="s">
        <v>127</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2266</v>
      </c>
      <c r="U366" s="1198"/>
      <c r="V366" s="1208" t="str">
        <f>IFERROR(VLOOKUP(K366,'【参考】数式用'!$A$5:$AB$27,MATCH(U366,'【参考】数式用'!$B$4:$AB$4,0)+1,0),"")</f>
        <v/>
      </c>
      <c r="W366" s="1214" t="s">
        <v>112</v>
      </c>
      <c r="X366" s="1221">
        <v>6</v>
      </c>
      <c r="Y366" s="1227" t="s">
        <v>68</v>
      </c>
      <c r="Z366" s="1221">
        <v>6</v>
      </c>
      <c r="AA366" s="1227" t="s">
        <v>178</v>
      </c>
      <c r="AB366" s="1221">
        <v>7</v>
      </c>
      <c r="AC366" s="1227" t="s">
        <v>68</v>
      </c>
      <c r="AD366" s="1221">
        <v>3</v>
      </c>
      <c r="AE366" s="1227" t="s">
        <v>19</v>
      </c>
      <c r="AF366" s="1227" t="s">
        <v>127</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2219</v>
      </c>
      <c r="BA366" s="1090" t="s">
        <v>2220</v>
      </c>
      <c r="BB366" s="1090" t="s">
        <v>1025</v>
      </c>
      <c r="BC366" s="1090" t="s">
        <v>1912</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262</v>
      </c>
      <c r="Q368" s="1165" t="str">
        <f>IFERROR(VLOOKUP('別紙様式2-2（４・５月分）'!AR278,'【参考】数式用'!$AT$5:$AV$22,3,FALSE),"")</f>
        <v/>
      </c>
      <c r="R368" s="1175" t="s">
        <v>132</v>
      </c>
      <c r="S368" s="1187" t="str">
        <f>IFERROR(VLOOKUP(K366,'【参考】数式用'!$A$5:$AB$27,MATCH(Q368,'【参考】数式用'!$B$4:$AB$4,0)+1,0),"")</f>
        <v/>
      </c>
      <c r="T368" s="1193" t="s">
        <v>195</v>
      </c>
      <c r="U368" s="1200"/>
      <c r="V368" s="1210" t="str">
        <f>IFERROR(VLOOKUP(K366,'【参考】数式用'!$A$5:$AB$27,MATCH(U368,'【参考】数式用'!$B$4:$AB$4,0)+1,0),"")</f>
        <v/>
      </c>
      <c r="W368" s="1216" t="s">
        <v>112</v>
      </c>
      <c r="X368" s="1225">
        <v>7</v>
      </c>
      <c r="Y368" s="968" t="s">
        <v>68</v>
      </c>
      <c r="Z368" s="1225">
        <v>4</v>
      </c>
      <c r="AA368" s="968" t="s">
        <v>178</v>
      </c>
      <c r="AB368" s="1225">
        <v>8</v>
      </c>
      <c r="AC368" s="968" t="s">
        <v>68</v>
      </c>
      <c r="AD368" s="1225">
        <v>3</v>
      </c>
      <c r="AE368" s="968" t="s">
        <v>19</v>
      </c>
      <c r="AF368" s="968" t="s">
        <v>127</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2266</v>
      </c>
      <c r="U370" s="1198"/>
      <c r="V370" s="1208" t="str">
        <f>IFERROR(VLOOKUP(K370,'【参考】数式用'!$A$5:$AB$27,MATCH(U370,'【参考】数式用'!$B$4:$AB$4,0)+1,0),"")</f>
        <v/>
      </c>
      <c r="W370" s="1214" t="s">
        <v>112</v>
      </c>
      <c r="X370" s="1221">
        <v>6</v>
      </c>
      <c r="Y370" s="1227" t="s">
        <v>68</v>
      </c>
      <c r="Z370" s="1221">
        <v>6</v>
      </c>
      <c r="AA370" s="1227" t="s">
        <v>178</v>
      </c>
      <c r="AB370" s="1221">
        <v>7</v>
      </c>
      <c r="AC370" s="1227" t="s">
        <v>68</v>
      </c>
      <c r="AD370" s="1221">
        <v>3</v>
      </c>
      <c r="AE370" s="1227" t="s">
        <v>19</v>
      </c>
      <c r="AF370" s="1227" t="s">
        <v>127</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2219</v>
      </c>
      <c r="BA370" s="1090" t="s">
        <v>2220</v>
      </c>
      <c r="BB370" s="1090" t="s">
        <v>1025</v>
      </c>
      <c r="BC370" s="1090" t="s">
        <v>1912</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262</v>
      </c>
      <c r="Q372" s="1165" t="str">
        <f>IFERROR(VLOOKUP('別紙様式2-2（４・５月分）'!AR281,'【参考】数式用'!$AT$5:$AV$22,3,FALSE),"")</f>
        <v/>
      </c>
      <c r="R372" s="1175" t="s">
        <v>132</v>
      </c>
      <c r="S372" s="1185" t="str">
        <f>IFERROR(VLOOKUP(K370,'【参考】数式用'!$A$5:$AB$27,MATCH(Q372,'【参考】数式用'!$B$4:$AB$4,0)+1,0),"")</f>
        <v/>
      </c>
      <c r="T372" s="1193" t="s">
        <v>195</v>
      </c>
      <c r="U372" s="1200"/>
      <c r="V372" s="1210" t="str">
        <f>IFERROR(VLOOKUP(K370,'【参考】数式用'!$A$5:$AB$27,MATCH(U372,'【参考】数式用'!$B$4:$AB$4,0)+1,0),"")</f>
        <v/>
      </c>
      <c r="W372" s="1216" t="s">
        <v>112</v>
      </c>
      <c r="X372" s="1225">
        <v>7</v>
      </c>
      <c r="Y372" s="968" t="s">
        <v>68</v>
      </c>
      <c r="Z372" s="1225">
        <v>4</v>
      </c>
      <c r="AA372" s="968" t="s">
        <v>178</v>
      </c>
      <c r="AB372" s="1225">
        <v>8</v>
      </c>
      <c r="AC372" s="968" t="s">
        <v>68</v>
      </c>
      <c r="AD372" s="1225">
        <v>3</v>
      </c>
      <c r="AE372" s="968" t="s">
        <v>19</v>
      </c>
      <c r="AF372" s="968" t="s">
        <v>127</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2266</v>
      </c>
      <c r="U374" s="1198"/>
      <c r="V374" s="1208" t="str">
        <f>IFERROR(VLOOKUP(K374,'【参考】数式用'!$A$5:$AB$27,MATCH(U374,'【参考】数式用'!$B$4:$AB$4,0)+1,0),"")</f>
        <v/>
      </c>
      <c r="W374" s="1214" t="s">
        <v>112</v>
      </c>
      <c r="X374" s="1221">
        <v>6</v>
      </c>
      <c r="Y374" s="1227" t="s">
        <v>68</v>
      </c>
      <c r="Z374" s="1221">
        <v>6</v>
      </c>
      <c r="AA374" s="1227" t="s">
        <v>178</v>
      </c>
      <c r="AB374" s="1221">
        <v>7</v>
      </c>
      <c r="AC374" s="1227" t="s">
        <v>68</v>
      </c>
      <c r="AD374" s="1221">
        <v>3</v>
      </c>
      <c r="AE374" s="1227" t="s">
        <v>19</v>
      </c>
      <c r="AF374" s="1227" t="s">
        <v>127</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2219</v>
      </c>
      <c r="BA374" s="1090" t="s">
        <v>2220</v>
      </c>
      <c r="BB374" s="1090" t="s">
        <v>1025</v>
      </c>
      <c r="BC374" s="1090" t="s">
        <v>1912</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262</v>
      </c>
      <c r="Q376" s="1165" t="str">
        <f>IFERROR(VLOOKUP('別紙様式2-2（４・５月分）'!AR284,'【参考】数式用'!$AT$5:$AV$22,3,FALSE),"")</f>
        <v/>
      </c>
      <c r="R376" s="1175" t="s">
        <v>132</v>
      </c>
      <c r="S376" s="1185" t="str">
        <f>IFERROR(VLOOKUP(K374,'【参考】数式用'!$A$5:$AB$27,MATCH(Q376,'【参考】数式用'!$B$4:$AB$4,0)+1,0),"")</f>
        <v/>
      </c>
      <c r="T376" s="1193" t="s">
        <v>195</v>
      </c>
      <c r="U376" s="1200"/>
      <c r="V376" s="1210" t="str">
        <f>IFERROR(VLOOKUP(K374,'【参考】数式用'!$A$5:$AB$27,MATCH(U376,'【参考】数式用'!$B$4:$AB$4,0)+1,0),"")</f>
        <v/>
      </c>
      <c r="W376" s="1216" t="s">
        <v>112</v>
      </c>
      <c r="X376" s="1225">
        <v>7</v>
      </c>
      <c r="Y376" s="968" t="s">
        <v>68</v>
      </c>
      <c r="Z376" s="1225">
        <v>4</v>
      </c>
      <c r="AA376" s="968" t="s">
        <v>178</v>
      </c>
      <c r="AB376" s="1225">
        <v>8</v>
      </c>
      <c r="AC376" s="968" t="s">
        <v>68</v>
      </c>
      <c r="AD376" s="1225">
        <v>3</v>
      </c>
      <c r="AE376" s="968" t="s">
        <v>19</v>
      </c>
      <c r="AF376" s="968" t="s">
        <v>127</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2266</v>
      </c>
      <c r="U378" s="1198"/>
      <c r="V378" s="1208" t="str">
        <f>IFERROR(VLOOKUP(K378,'【参考】数式用'!$A$5:$AB$27,MATCH(U378,'【参考】数式用'!$B$4:$AB$4,0)+1,0),"")</f>
        <v/>
      </c>
      <c r="W378" s="1214" t="s">
        <v>112</v>
      </c>
      <c r="X378" s="1221">
        <v>6</v>
      </c>
      <c r="Y378" s="1227" t="s">
        <v>68</v>
      </c>
      <c r="Z378" s="1221">
        <v>6</v>
      </c>
      <c r="AA378" s="1227" t="s">
        <v>178</v>
      </c>
      <c r="AB378" s="1221">
        <v>7</v>
      </c>
      <c r="AC378" s="1227" t="s">
        <v>68</v>
      </c>
      <c r="AD378" s="1221">
        <v>3</v>
      </c>
      <c r="AE378" s="1227" t="s">
        <v>19</v>
      </c>
      <c r="AF378" s="1227" t="s">
        <v>127</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2219</v>
      </c>
      <c r="BA378" s="1090" t="s">
        <v>2220</v>
      </c>
      <c r="BB378" s="1090" t="s">
        <v>1025</v>
      </c>
      <c r="BC378" s="1090" t="s">
        <v>1912</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262</v>
      </c>
      <c r="Q380" s="1165" t="str">
        <f>IFERROR(VLOOKUP('別紙様式2-2（４・５月分）'!AR287,'【参考】数式用'!$AT$5:$AV$22,3,FALSE),"")</f>
        <v/>
      </c>
      <c r="R380" s="1175" t="s">
        <v>132</v>
      </c>
      <c r="S380" s="1187" t="str">
        <f>IFERROR(VLOOKUP(K378,'【参考】数式用'!$A$5:$AB$27,MATCH(Q380,'【参考】数式用'!$B$4:$AB$4,0)+1,0),"")</f>
        <v/>
      </c>
      <c r="T380" s="1193" t="s">
        <v>195</v>
      </c>
      <c r="U380" s="1200"/>
      <c r="V380" s="1210" t="str">
        <f>IFERROR(VLOOKUP(K378,'【参考】数式用'!$A$5:$AB$27,MATCH(U380,'【参考】数式用'!$B$4:$AB$4,0)+1,0),"")</f>
        <v/>
      </c>
      <c r="W380" s="1216" t="s">
        <v>112</v>
      </c>
      <c r="X380" s="1225">
        <v>7</v>
      </c>
      <c r="Y380" s="968" t="s">
        <v>68</v>
      </c>
      <c r="Z380" s="1225">
        <v>4</v>
      </c>
      <c r="AA380" s="968" t="s">
        <v>178</v>
      </c>
      <c r="AB380" s="1225">
        <v>8</v>
      </c>
      <c r="AC380" s="968" t="s">
        <v>68</v>
      </c>
      <c r="AD380" s="1225">
        <v>3</v>
      </c>
      <c r="AE380" s="968" t="s">
        <v>19</v>
      </c>
      <c r="AF380" s="968" t="s">
        <v>127</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2266</v>
      </c>
      <c r="U382" s="1198"/>
      <c r="V382" s="1208" t="str">
        <f>IFERROR(VLOOKUP(K382,'【参考】数式用'!$A$5:$AB$27,MATCH(U382,'【参考】数式用'!$B$4:$AB$4,0)+1,0),"")</f>
        <v/>
      </c>
      <c r="W382" s="1214" t="s">
        <v>112</v>
      </c>
      <c r="X382" s="1221">
        <v>6</v>
      </c>
      <c r="Y382" s="1227" t="s">
        <v>68</v>
      </c>
      <c r="Z382" s="1221">
        <v>6</v>
      </c>
      <c r="AA382" s="1227" t="s">
        <v>178</v>
      </c>
      <c r="AB382" s="1221">
        <v>7</v>
      </c>
      <c r="AC382" s="1227" t="s">
        <v>68</v>
      </c>
      <c r="AD382" s="1221">
        <v>3</v>
      </c>
      <c r="AE382" s="1227" t="s">
        <v>19</v>
      </c>
      <c r="AF382" s="1227" t="s">
        <v>127</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2219</v>
      </c>
      <c r="BA382" s="1090" t="s">
        <v>2220</v>
      </c>
      <c r="BB382" s="1090" t="s">
        <v>1025</v>
      </c>
      <c r="BC382" s="1090" t="s">
        <v>1912</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262</v>
      </c>
      <c r="Q384" s="1165" t="str">
        <f>IFERROR(VLOOKUP('別紙様式2-2（４・５月分）'!AR290,'【参考】数式用'!$AT$5:$AV$22,3,FALSE),"")</f>
        <v/>
      </c>
      <c r="R384" s="1175" t="s">
        <v>132</v>
      </c>
      <c r="S384" s="1185" t="str">
        <f>IFERROR(VLOOKUP(K382,'【参考】数式用'!$A$5:$AB$27,MATCH(Q384,'【参考】数式用'!$B$4:$AB$4,0)+1,0),"")</f>
        <v/>
      </c>
      <c r="T384" s="1193" t="s">
        <v>195</v>
      </c>
      <c r="U384" s="1200"/>
      <c r="V384" s="1210" t="str">
        <f>IFERROR(VLOOKUP(K382,'【参考】数式用'!$A$5:$AB$27,MATCH(U384,'【参考】数式用'!$B$4:$AB$4,0)+1,0),"")</f>
        <v/>
      </c>
      <c r="W384" s="1216" t="s">
        <v>112</v>
      </c>
      <c r="X384" s="1225">
        <v>7</v>
      </c>
      <c r="Y384" s="968" t="s">
        <v>68</v>
      </c>
      <c r="Z384" s="1225">
        <v>4</v>
      </c>
      <c r="AA384" s="968" t="s">
        <v>178</v>
      </c>
      <c r="AB384" s="1225">
        <v>8</v>
      </c>
      <c r="AC384" s="968" t="s">
        <v>68</v>
      </c>
      <c r="AD384" s="1225">
        <v>3</v>
      </c>
      <c r="AE384" s="968" t="s">
        <v>19</v>
      </c>
      <c r="AF384" s="968" t="s">
        <v>127</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2266</v>
      </c>
      <c r="U386" s="1198"/>
      <c r="V386" s="1208" t="str">
        <f>IFERROR(VLOOKUP(K386,'【参考】数式用'!$A$5:$AB$27,MATCH(U386,'【参考】数式用'!$B$4:$AB$4,0)+1,0),"")</f>
        <v/>
      </c>
      <c r="W386" s="1214" t="s">
        <v>112</v>
      </c>
      <c r="X386" s="1221">
        <v>6</v>
      </c>
      <c r="Y386" s="1227" t="s">
        <v>68</v>
      </c>
      <c r="Z386" s="1221">
        <v>6</v>
      </c>
      <c r="AA386" s="1227" t="s">
        <v>178</v>
      </c>
      <c r="AB386" s="1221">
        <v>7</v>
      </c>
      <c r="AC386" s="1227" t="s">
        <v>68</v>
      </c>
      <c r="AD386" s="1221">
        <v>3</v>
      </c>
      <c r="AE386" s="1227" t="s">
        <v>19</v>
      </c>
      <c r="AF386" s="1227" t="s">
        <v>127</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2219</v>
      </c>
      <c r="BA386" s="1090" t="s">
        <v>2220</v>
      </c>
      <c r="BB386" s="1090" t="s">
        <v>1025</v>
      </c>
      <c r="BC386" s="1090" t="s">
        <v>1912</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262</v>
      </c>
      <c r="Q388" s="1165" t="str">
        <f>IFERROR(VLOOKUP('別紙様式2-2（４・５月分）'!AR293,'【参考】数式用'!$AT$5:$AV$22,3,FALSE),"")</f>
        <v/>
      </c>
      <c r="R388" s="1175" t="s">
        <v>132</v>
      </c>
      <c r="S388" s="1187" t="str">
        <f>IFERROR(VLOOKUP(K386,'【参考】数式用'!$A$5:$AB$27,MATCH(Q388,'【参考】数式用'!$B$4:$AB$4,0)+1,0),"")</f>
        <v/>
      </c>
      <c r="T388" s="1193" t="s">
        <v>195</v>
      </c>
      <c r="U388" s="1200"/>
      <c r="V388" s="1210" t="str">
        <f>IFERROR(VLOOKUP(K386,'【参考】数式用'!$A$5:$AB$27,MATCH(U388,'【参考】数式用'!$B$4:$AB$4,0)+1,0),"")</f>
        <v/>
      </c>
      <c r="W388" s="1216" t="s">
        <v>112</v>
      </c>
      <c r="X388" s="1225">
        <v>7</v>
      </c>
      <c r="Y388" s="968" t="s">
        <v>68</v>
      </c>
      <c r="Z388" s="1225">
        <v>4</v>
      </c>
      <c r="AA388" s="968" t="s">
        <v>178</v>
      </c>
      <c r="AB388" s="1225">
        <v>8</v>
      </c>
      <c r="AC388" s="968" t="s">
        <v>68</v>
      </c>
      <c r="AD388" s="1225">
        <v>3</v>
      </c>
      <c r="AE388" s="968" t="s">
        <v>19</v>
      </c>
      <c r="AF388" s="968" t="s">
        <v>127</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2266</v>
      </c>
      <c r="U390" s="1198"/>
      <c r="V390" s="1208" t="str">
        <f>IFERROR(VLOOKUP(K390,'【参考】数式用'!$A$5:$AB$27,MATCH(U390,'【参考】数式用'!$B$4:$AB$4,0)+1,0),"")</f>
        <v/>
      </c>
      <c r="W390" s="1214" t="s">
        <v>112</v>
      </c>
      <c r="X390" s="1221">
        <v>6</v>
      </c>
      <c r="Y390" s="1227" t="s">
        <v>68</v>
      </c>
      <c r="Z390" s="1221">
        <v>6</v>
      </c>
      <c r="AA390" s="1227" t="s">
        <v>178</v>
      </c>
      <c r="AB390" s="1221">
        <v>7</v>
      </c>
      <c r="AC390" s="1227" t="s">
        <v>68</v>
      </c>
      <c r="AD390" s="1221">
        <v>3</v>
      </c>
      <c r="AE390" s="1227" t="s">
        <v>19</v>
      </c>
      <c r="AF390" s="1227" t="s">
        <v>127</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2219</v>
      </c>
      <c r="BA390" s="1090" t="s">
        <v>2220</v>
      </c>
      <c r="BB390" s="1090" t="s">
        <v>1025</v>
      </c>
      <c r="BC390" s="1090" t="s">
        <v>1912</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262</v>
      </c>
      <c r="Q392" s="1165" t="str">
        <f>IFERROR(VLOOKUP('別紙様式2-2（４・５月分）'!AR296,'【参考】数式用'!$AT$5:$AV$22,3,FALSE),"")</f>
        <v/>
      </c>
      <c r="R392" s="1175" t="s">
        <v>132</v>
      </c>
      <c r="S392" s="1185" t="str">
        <f>IFERROR(VLOOKUP(K390,'【参考】数式用'!$A$5:$AB$27,MATCH(Q392,'【参考】数式用'!$B$4:$AB$4,0)+1,0),"")</f>
        <v/>
      </c>
      <c r="T392" s="1193" t="s">
        <v>195</v>
      </c>
      <c r="U392" s="1200"/>
      <c r="V392" s="1210" t="str">
        <f>IFERROR(VLOOKUP(K390,'【参考】数式用'!$A$5:$AB$27,MATCH(U392,'【参考】数式用'!$B$4:$AB$4,0)+1,0),"")</f>
        <v/>
      </c>
      <c r="W392" s="1216" t="s">
        <v>112</v>
      </c>
      <c r="X392" s="1225">
        <v>7</v>
      </c>
      <c r="Y392" s="968" t="s">
        <v>68</v>
      </c>
      <c r="Z392" s="1225">
        <v>4</v>
      </c>
      <c r="AA392" s="968" t="s">
        <v>178</v>
      </c>
      <c r="AB392" s="1225">
        <v>8</v>
      </c>
      <c r="AC392" s="968" t="s">
        <v>68</v>
      </c>
      <c r="AD392" s="1225">
        <v>3</v>
      </c>
      <c r="AE392" s="968" t="s">
        <v>19</v>
      </c>
      <c r="AF392" s="968" t="s">
        <v>127</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2266</v>
      </c>
      <c r="U394" s="1198"/>
      <c r="V394" s="1208" t="str">
        <f>IFERROR(VLOOKUP(K394,'【参考】数式用'!$A$5:$AB$27,MATCH(U394,'【参考】数式用'!$B$4:$AB$4,0)+1,0),"")</f>
        <v/>
      </c>
      <c r="W394" s="1214" t="s">
        <v>112</v>
      </c>
      <c r="X394" s="1221">
        <v>6</v>
      </c>
      <c r="Y394" s="1227" t="s">
        <v>68</v>
      </c>
      <c r="Z394" s="1221">
        <v>6</v>
      </c>
      <c r="AA394" s="1227" t="s">
        <v>178</v>
      </c>
      <c r="AB394" s="1221">
        <v>7</v>
      </c>
      <c r="AC394" s="1227" t="s">
        <v>68</v>
      </c>
      <c r="AD394" s="1221">
        <v>3</v>
      </c>
      <c r="AE394" s="1227" t="s">
        <v>19</v>
      </c>
      <c r="AF394" s="1227" t="s">
        <v>127</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2219</v>
      </c>
      <c r="BA394" s="1090" t="s">
        <v>2220</v>
      </c>
      <c r="BB394" s="1090" t="s">
        <v>1025</v>
      </c>
      <c r="BC394" s="1090" t="s">
        <v>1912</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262</v>
      </c>
      <c r="Q396" s="1165" t="str">
        <f>IFERROR(VLOOKUP('別紙様式2-2（４・５月分）'!AR299,'【参考】数式用'!$AT$5:$AV$22,3,FALSE),"")</f>
        <v/>
      </c>
      <c r="R396" s="1175" t="s">
        <v>132</v>
      </c>
      <c r="S396" s="1187" t="str">
        <f>IFERROR(VLOOKUP(K394,'【参考】数式用'!$A$5:$AB$27,MATCH(Q396,'【参考】数式用'!$B$4:$AB$4,0)+1,0),"")</f>
        <v/>
      </c>
      <c r="T396" s="1193" t="s">
        <v>195</v>
      </c>
      <c r="U396" s="1200"/>
      <c r="V396" s="1210" t="str">
        <f>IFERROR(VLOOKUP(K394,'【参考】数式用'!$A$5:$AB$27,MATCH(U396,'【参考】数式用'!$B$4:$AB$4,0)+1,0),"")</f>
        <v/>
      </c>
      <c r="W396" s="1216" t="s">
        <v>112</v>
      </c>
      <c r="X396" s="1225">
        <v>7</v>
      </c>
      <c r="Y396" s="968" t="s">
        <v>68</v>
      </c>
      <c r="Z396" s="1225">
        <v>4</v>
      </c>
      <c r="AA396" s="968" t="s">
        <v>178</v>
      </c>
      <c r="AB396" s="1225">
        <v>8</v>
      </c>
      <c r="AC396" s="968" t="s">
        <v>68</v>
      </c>
      <c r="AD396" s="1225">
        <v>3</v>
      </c>
      <c r="AE396" s="968" t="s">
        <v>19</v>
      </c>
      <c r="AF396" s="968" t="s">
        <v>127</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2266</v>
      </c>
      <c r="U398" s="1198"/>
      <c r="V398" s="1208" t="str">
        <f>IFERROR(VLOOKUP(K398,'【参考】数式用'!$A$5:$AB$27,MATCH(U398,'【参考】数式用'!$B$4:$AB$4,0)+1,0),"")</f>
        <v/>
      </c>
      <c r="W398" s="1214" t="s">
        <v>112</v>
      </c>
      <c r="X398" s="1221">
        <v>6</v>
      </c>
      <c r="Y398" s="1227" t="s">
        <v>68</v>
      </c>
      <c r="Z398" s="1221">
        <v>6</v>
      </c>
      <c r="AA398" s="1227" t="s">
        <v>178</v>
      </c>
      <c r="AB398" s="1221">
        <v>7</v>
      </c>
      <c r="AC398" s="1227" t="s">
        <v>68</v>
      </c>
      <c r="AD398" s="1221">
        <v>3</v>
      </c>
      <c r="AE398" s="1227" t="s">
        <v>19</v>
      </c>
      <c r="AF398" s="1227" t="s">
        <v>127</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2219</v>
      </c>
      <c r="BA398" s="1090" t="s">
        <v>2220</v>
      </c>
      <c r="BB398" s="1090" t="s">
        <v>1025</v>
      </c>
      <c r="BC398" s="1090" t="s">
        <v>1912</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262</v>
      </c>
      <c r="Q400" s="1165" t="str">
        <f>IFERROR(VLOOKUP('別紙様式2-2（４・５月分）'!AR302,'【参考】数式用'!$AT$5:$AV$22,3,FALSE),"")</f>
        <v/>
      </c>
      <c r="R400" s="1175" t="s">
        <v>132</v>
      </c>
      <c r="S400" s="1185" t="str">
        <f>IFERROR(VLOOKUP(K398,'【参考】数式用'!$A$5:$AB$27,MATCH(Q400,'【参考】数式用'!$B$4:$AB$4,0)+1,0),"")</f>
        <v/>
      </c>
      <c r="T400" s="1193" t="s">
        <v>195</v>
      </c>
      <c r="U400" s="1200"/>
      <c r="V400" s="1210" t="str">
        <f>IFERROR(VLOOKUP(K398,'【参考】数式用'!$A$5:$AB$27,MATCH(U400,'【参考】数式用'!$B$4:$AB$4,0)+1,0),"")</f>
        <v/>
      </c>
      <c r="W400" s="1216" t="s">
        <v>112</v>
      </c>
      <c r="X400" s="1225">
        <v>7</v>
      </c>
      <c r="Y400" s="968" t="s">
        <v>68</v>
      </c>
      <c r="Z400" s="1225">
        <v>4</v>
      </c>
      <c r="AA400" s="968" t="s">
        <v>178</v>
      </c>
      <c r="AB400" s="1225">
        <v>8</v>
      </c>
      <c r="AC400" s="968" t="s">
        <v>68</v>
      </c>
      <c r="AD400" s="1225">
        <v>3</v>
      </c>
      <c r="AE400" s="968" t="s">
        <v>19</v>
      </c>
      <c r="AF400" s="968" t="s">
        <v>127</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2266</v>
      </c>
      <c r="U402" s="1198"/>
      <c r="V402" s="1208" t="str">
        <f>IFERROR(VLOOKUP(K402,'【参考】数式用'!$A$5:$AB$27,MATCH(U402,'【参考】数式用'!$B$4:$AB$4,0)+1,0),"")</f>
        <v/>
      </c>
      <c r="W402" s="1214" t="s">
        <v>112</v>
      </c>
      <c r="X402" s="1221">
        <v>6</v>
      </c>
      <c r="Y402" s="1227" t="s">
        <v>68</v>
      </c>
      <c r="Z402" s="1221">
        <v>6</v>
      </c>
      <c r="AA402" s="1227" t="s">
        <v>178</v>
      </c>
      <c r="AB402" s="1221">
        <v>7</v>
      </c>
      <c r="AC402" s="1227" t="s">
        <v>68</v>
      </c>
      <c r="AD402" s="1221">
        <v>3</v>
      </c>
      <c r="AE402" s="1227" t="s">
        <v>19</v>
      </c>
      <c r="AF402" s="1227" t="s">
        <v>127</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2219</v>
      </c>
      <c r="BA402" s="1090" t="s">
        <v>2220</v>
      </c>
      <c r="BB402" s="1090" t="s">
        <v>1025</v>
      </c>
      <c r="BC402" s="1090" t="s">
        <v>1912</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262</v>
      </c>
      <c r="Q404" s="1165" t="str">
        <f>IFERROR(VLOOKUP('別紙様式2-2（４・５月分）'!AR305,'【参考】数式用'!$AT$5:$AV$22,3,FALSE),"")</f>
        <v/>
      </c>
      <c r="R404" s="1175" t="s">
        <v>132</v>
      </c>
      <c r="S404" s="1187" t="str">
        <f>IFERROR(VLOOKUP(K402,'【参考】数式用'!$A$5:$AB$27,MATCH(Q404,'【参考】数式用'!$B$4:$AB$4,0)+1,0),"")</f>
        <v/>
      </c>
      <c r="T404" s="1193" t="s">
        <v>195</v>
      </c>
      <c r="U404" s="1200"/>
      <c r="V404" s="1210" t="str">
        <f>IFERROR(VLOOKUP(K402,'【参考】数式用'!$A$5:$AB$27,MATCH(U404,'【参考】数式用'!$B$4:$AB$4,0)+1,0),"")</f>
        <v/>
      </c>
      <c r="W404" s="1216" t="s">
        <v>112</v>
      </c>
      <c r="X404" s="1225">
        <v>7</v>
      </c>
      <c r="Y404" s="968" t="s">
        <v>68</v>
      </c>
      <c r="Z404" s="1225">
        <v>4</v>
      </c>
      <c r="AA404" s="968" t="s">
        <v>178</v>
      </c>
      <c r="AB404" s="1225">
        <v>8</v>
      </c>
      <c r="AC404" s="968" t="s">
        <v>68</v>
      </c>
      <c r="AD404" s="1225">
        <v>3</v>
      </c>
      <c r="AE404" s="968" t="s">
        <v>19</v>
      </c>
      <c r="AF404" s="968" t="s">
        <v>127</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2266</v>
      </c>
      <c r="U406" s="1198"/>
      <c r="V406" s="1208" t="str">
        <f>IFERROR(VLOOKUP(K406,'【参考】数式用'!$A$5:$AB$27,MATCH(U406,'【参考】数式用'!$B$4:$AB$4,0)+1,0),"")</f>
        <v/>
      </c>
      <c r="W406" s="1214" t="s">
        <v>112</v>
      </c>
      <c r="X406" s="1221">
        <v>6</v>
      </c>
      <c r="Y406" s="1227" t="s">
        <v>68</v>
      </c>
      <c r="Z406" s="1221">
        <v>6</v>
      </c>
      <c r="AA406" s="1227" t="s">
        <v>178</v>
      </c>
      <c r="AB406" s="1221">
        <v>7</v>
      </c>
      <c r="AC406" s="1227" t="s">
        <v>68</v>
      </c>
      <c r="AD406" s="1221">
        <v>3</v>
      </c>
      <c r="AE406" s="1227" t="s">
        <v>19</v>
      </c>
      <c r="AF406" s="1227" t="s">
        <v>127</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2219</v>
      </c>
      <c r="BA406" s="1090" t="s">
        <v>2220</v>
      </c>
      <c r="BB406" s="1090" t="s">
        <v>1025</v>
      </c>
      <c r="BC406" s="1090" t="s">
        <v>1912</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262</v>
      </c>
      <c r="Q408" s="1165" t="str">
        <f>IFERROR(VLOOKUP('別紙様式2-2（４・５月分）'!AR308,'【参考】数式用'!$AT$5:$AV$22,3,FALSE),"")</f>
        <v/>
      </c>
      <c r="R408" s="1175" t="s">
        <v>132</v>
      </c>
      <c r="S408" s="1185" t="str">
        <f>IFERROR(VLOOKUP(K406,'【参考】数式用'!$A$5:$AB$27,MATCH(Q408,'【参考】数式用'!$B$4:$AB$4,0)+1,0),"")</f>
        <v/>
      </c>
      <c r="T408" s="1193" t="s">
        <v>195</v>
      </c>
      <c r="U408" s="1200"/>
      <c r="V408" s="1210" t="str">
        <f>IFERROR(VLOOKUP(K406,'【参考】数式用'!$A$5:$AB$27,MATCH(U408,'【参考】数式用'!$B$4:$AB$4,0)+1,0),"")</f>
        <v/>
      </c>
      <c r="W408" s="1216" t="s">
        <v>112</v>
      </c>
      <c r="X408" s="1225">
        <v>7</v>
      </c>
      <c r="Y408" s="968" t="s">
        <v>68</v>
      </c>
      <c r="Z408" s="1225">
        <v>4</v>
      </c>
      <c r="AA408" s="968" t="s">
        <v>178</v>
      </c>
      <c r="AB408" s="1225">
        <v>8</v>
      </c>
      <c r="AC408" s="968" t="s">
        <v>68</v>
      </c>
      <c r="AD408" s="1225">
        <v>3</v>
      </c>
      <c r="AE408" s="968" t="s">
        <v>19</v>
      </c>
      <c r="AF408" s="968" t="s">
        <v>127</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2266</v>
      </c>
      <c r="U410" s="1198"/>
      <c r="V410" s="1208" t="str">
        <f>IFERROR(VLOOKUP(K410,'【参考】数式用'!$A$5:$AB$27,MATCH(U410,'【参考】数式用'!$B$4:$AB$4,0)+1,0),"")</f>
        <v/>
      </c>
      <c r="W410" s="1214" t="s">
        <v>112</v>
      </c>
      <c r="X410" s="1221">
        <v>6</v>
      </c>
      <c r="Y410" s="1227" t="s">
        <v>68</v>
      </c>
      <c r="Z410" s="1221">
        <v>6</v>
      </c>
      <c r="AA410" s="1227" t="s">
        <v>178</v>
      </c>
      <c r="AB410" s="1221">
        <v>7</v>
      </c>
      <c r="AC410" s="1227" t="s">
        <v>68</v>
      </c>
      <c r="AD410" s="1221">
        <v>3</v>
      </c>
      <c r="AE410" s="1227" t="s">
        <v>19</v>
      </c>
      <c r="AF410" s="1227" t="s">
        <v>127</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2219</v>
      </c>
      <c r="BA410" s="1090" t="s">
        <v>2220</v>
      </c>
      <c r="BB410" s="1090" t="s">
        <v>1025</v>
      </c>
      <c r="BC410" s="1090" t="s">
        <v>1912</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262</v>
      </c>
      <c r="Q412" s="1165" t="str">
        <f>IFERROR(VLOOKUP('別紙様式2-2（４・５月分）'!AR311,'【参考】数式用'!$AT$5:$AV$22,3,FALSE),"")</f>
        <v/>
      </c>
      <c r="R412" s="1175" t="s">
        <v>132</v>
      </c>
      <c r="S412" s="1187" t="str">
        <f>IFERROR(VLOOKUP(K410,'【参考】数式用'!$A$5:$AB$27,MATCH(Q412,'【参考】数式用'!$B$4:$AB$4,0)+1,0),"")</f>
        <v/>
      </c>
      <c r="T412" s="1193" t="s">
        <v>195</v>
      </c>
      <c r="U412" s="1200"/>
      <c r="V412" s="1210" t="str">
        <f>IFERROR(VLOOKUP(K410,'【参考】数式用'!$A$5:$AB$27,MATCH(U412,'【参考】数式用'!$B$4:$AB$4,0)+1,0),"")</f>
        <v/>
      </c>
      <c r="W412" s="1216" t="s">
        <v>112</v>
      </c>
      <c r="X412" s="1225">
        <v>7</v>
      </c>
      <c r="Y412" s="968" t="s">
        <v>68</v>
      </c>
      <c r="Z412" s="1225">
        <v>4</v>
      </c>
      <c r="AA412" s="968" t="s">
        <v>178</v>
      </c>
      <c r="AB412" s="1225">
        <v>8</v>
      </c>
      <c r="AC412" s="968" t="s">
        <v>68</v>
      </c>
      <c r="AD412" s="1225">
        <v>3</v>
      </c>
      <c r="AE412" s="968" t="s">
        <v>19</v>
      </c>
      <c r="AF412" s="968" t="s">
        <v>127</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hidden="1" customWidth="1"/>
    <col min="49" max="49" width="10.875" style="129" hidden="1" customWidth="1"/>
    <col min="50" max="50" width="6.5" style="129" hidden="1" customWidth="1"/>
    <col min="51" max="51" width="19.625" style="129" hidden="1" customWidth="1"/>
    <col min="52" max="52" width="8.125" style="129" hidden="1" customWidth="1"/>
    <col min="53" max="55" width="7.375" style="129" hidden="1" customWidth="1"/>
    <col min="56" max="56" width="8.625" style="129" hidden="1" customWidth="1"/>
    <col min="57" max="57" width="8.375" style="1097" hidden="1" customWidth="1"/>
    <col min="58" max="60" width="7.375" style="129" customWidth="1"/>
    <col min="61" max="63" width="6.625" style="1" customWidth="1"/>
    <col min="64" max="16384" width="2.5" style="1"/>
  </cols>
  <sheetData>
    <row r="1" spans="1:60" ht="30" customHeight="1">
      <c r="A1" s="831" t="s">
        <v>1468</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80</v>
      </c>
      <c r="AR1" s="1291"/>
      <c r="AS1" s="1303" t="str">
        <f>IF(基本情報入力シート!C33="","",基本情報入力シート!C33)</f>
        <v>○○市</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45</v>
      </c>
      <c r="B3" s="832"/>
      <c r="C3" s="867"/>
      <c r="D3" s="872" t="str">
        <f>IF(基本情報入力シート!M38="","",基本情報入力シート!M38)</f>
        <v>○○ケアサービス</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1570</v>
      </c>
      <c r="B5" s="1338"/>
      <c r="C5" s="1338"/>
      <c r="D5" s="1338"/>
      <c r="E5" s="1338"/>
      <c r="F5" s="1338"/>
      <c r="G5" s="1338"/>
      <c r="H5" s="1338"/>
      <c r="I5" s="1338"/>
      <c r="J5" s="1338"/>
      <c r="K5" s="1339"/>
      <c r="L5" s="1119">
        <f>IFERROR(SUMIF(T:T,"区分変更後の算定予定",AI:AI),"")</f>
        <v>2435562</v>
      </c>
      <c r="M5" s="1341" t="s">
        <v>30</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610</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2283</v>
      </c>
      <c r="C6" s="868"/>
      <c r="D6" s="868"/>
      <c r="E6" s="868"/>
      <c r="F6" s="868"/>
      <c r="G6" s="868"/>
      <c r="H6" s="868"/>
      <c r="I6" s="868"/>
      <c r="J6" s="868"/>
      <c r="K6" s="895"/>
      <c r="L6" s="1120">
        <f>IFERROR(SUMIF(T:T,"区分変更後の算定予定",AK:AK),"")</f>
        <v>1217781</v>
      </c>
      <c r="M6" s="1341" t="s">
        <v>30</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2228</v>
      </c>
      <c r="AL6" s="1266"/>
      <c r="AM6" s="1266"/>
      <c r="AN6" s="1266"/>
      <c r="AO6" s="1266"/>
      <c r="AP6" s="1266"/>
      <c r="AQ6" s="1290"/>
      <c r="AR6" s="1394">
        <f>SUMIF(T:T,"区分変更後の算定予定",AR:AR)</f>
        <v>0</v>
      </c>
      <c r="AS6" s="1058"/>
      <c r="AT6" s="929"/>
      <c r="AU6" s="929"/>
      <c r="AV6" s="1413" t="s">
        <v>1539</v>
      </c>
      <c r="AW6" s="1415"/>
      <c r="AY6" s="1332"/>
      <c r="AZ6" s="1332"/>
      <c r="BA6" s="1332"/>
      <c r="BB6" s="1332"/>
      <c r="BC6" s="1332"/>
      <c r="BD6" s="1332"/>
      <c r="BE6" s="1332"/>
      <c r="BF6" s="1332"/>
      <c r="BG6" s="1332"/>
      <c r="BH6" s="1332"/>
    </row>
    <row r="7" spans="1:60" ht="35.25" customHeight="1">
      <c r="A7" s="1103"/>
      <c r="B7" s="1108" t="s">
        <v>2373</v>
      </c>
      <c r="C7" s="868"/>
      <c r="D7" s="868"/>
      <c r="E7" s="868"/>
      <c r="F7" s="868"/>
      <c r="G7" s="868"/>
      <c r="H7" s="868"/>
      <c r="I7" s="868"/>
      <c r="J7" s="868"/>
      <c r="K7" s="895"/>
      <c r="L7" s="1120">
        <f>IFERROR(SUMIF(T:T,"区分変更後の算定予定",AM:AM),"")</f>
        <v>390606</v>
      </c>
      <c r="M7" s="1341" t="s">
        <v>30</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1100</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2374</v>
      </c>
      <c r="C8" s="868"/>
      <c r="D8" s="868"/>
      <c r="E8" s="868"/>
      <c r="F8" s="868"/>
      <c r="G8" s="868"/>
      <c r="H8" s="868"/>
      <c r="I8" s="868"/>
      <c r="J8" s="868"/>
      <c r="K8" s="895"/>
      <c r="L8" s="1340">
        <f>IFERROR(SUMIF(T:T,"区分変更後の算定予定",AJ:AJ),"")</f>
        <v>1493502</v>
      </c>
      <c r="M8" s="1341" t="s">
        <v>30</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2361</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2280</v>
      </c>
      <c r="AU11" s="1058"/>
      <c r="AY11" s="1"/>
      <c r="AZ11" s="1"/>
      <c r="BA11" s="1"/>
      <c r="BB11" s="1"/>
      <c r="BC11" s="1"/>
      <c r="BD11" s="1"/>
      <c r="BE11" s="1"/>
      <c r="BF11" s="1"/>
      <c r="BG11" s="1"/>
      <c r="BH11" s="1"/>
    </row>
    <row r="12" spans="1:60" ht="59.25" customHeight="1">
      <c r="A12" s="840"/>
      <c r="B12" s="854" t="s">
        <v>790</v>
      </c>
      <c r="C12" s="869"/>
      <c r="D12" s="869"/>
      <c r="E12" s="869"/>
      <c r="F12" s="875"/>
      <c r="G12" s="881" t="s">
        <v>208</v>
      </c>
      <c r="H12" s="891" t="s">
        <v>25</v>
      </c>
      <c r="I12" s="891"/>
      <c r="J12" s="896" t="s">
        <v>225</v>
      </c>
      <c r="K12" s="901" t="s">
        <v>171</v>
      </c>
      <c r="L12" s="908" t="s">
        <v>1825</v>
      </c>
      <c r="M12" s="918" t="s">
        <v>217</v>
      </c>
      <c r="N12" s="1010" t="s">
        <v>932</v>
      </c>
      <c r="O12" s="1017" t="s">
        <v>2264</v>
      </c>
      <c r="P12" s="1151" t="s">
        <v>2354</v>
      </c>
      <c r="Q12" s="1161"/>
      <c r="R12" s="1169"/>
      <c r="S12" s="1177" t="s">
        <v>1697</v>
      </c>
      <c r="T12" s="1189" t="s">
        <v>2265</v>
      </c>
      <c r="U12" s="1196"/>
      <c r="V12" s="1017" t="s">
        <v>574</v>
      </c>
      <c r="W12" s="1212" t="s">
        <v>428</v>
      </c>
      <c r="X12" s="1219"/>
      <c r="Y12" s="1219"/>
      <c r="Z12" s="1219"/>
      <c r="AA12" s="1219"/>
      <c r="AB12" s="1219"/>
      <c r="AC12" s="1219"/>
      <c r="AD12" s="1219"/>
      <c r="AE12" s="1219"/>
      <c r="AF12" s="1219"/>
      <c r="AG12" s="1219"/>
      <c r="AH12" s="1229"/>
      <c r="AI12" s="1212" t="s">
        <v>221</v>
      </c>
      <c r="AJ12" s="1355" t="s">
        <v>2351</v>
      </c>
      <c r="AK12" s="1361" t="s">
        <v>2273</v>
      </c>
      <c r="AL12" s="1036"/>
      <c r="AM12" s="1046" t="s">
        <v>2267</v>
      </c>
      <c r="AN12" s="1036"/>
      <c r="AO12" s="1027" t="s">
        <v>693</v>
      </c>
      <c r="AP12" s="1036"/>
      <c r="AQ12" s="1046" t="s">
        <v>683</v>
      </c>
      <c r="AR12" s="1046" t="s">
        <v>687</v>
      </c>
      <c r="AS12" s="1067" t="s">
        <v>691</v>
      </c>
      <c r="AT12" s="1312" t="s">
        <v>2091</v>
      </c>
      <c r="AU12" s="1409"/>
      <c r="AV12" s="1083"/>
      <c r="BF12" s="1427" t="s">
        <v>1435</v>
      </c>
      <c r="BG12" s="1429"/>
      <c r="BH12" s="1431"/>
    </row>
    <row r="13" spans="1:60" ht="132.75" customHeight="1">
      <c r="A13" s="841"/>
      <c r="B13" s="855"/>
      <c r="C13" s="870"/>
      <c r="D13" s="870"/>
      <c r="E13" s="870"/>
      <c r="F13" s="876"/>
      <c r="G13" s="882"/>
      <c r="H13" s="892" t="s">
        <v>2181</v>
      </c>
      <c r="I13" s="892" t="s">
        <v>2350</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2269</v>
      </c>
      <c r="AL13" s="1367" t="s">
        <v>2272</v>
      </c>
      <c r="AM13" s="1367" t="s">
        <v>740</v>
      </c>
      <c r="AN13" s="1379" t="s">
        <v>136</v>
      </c>
      <c r="AO13" s="1379" t="s">
        <v>2352</v>
      </c>
      <c r="AP13" s="1367" t="s">
        <v>2353</v>
      </c>
      <c r="AQ13" s="1391" t="s">
        <v>679</v>
      </c>
      <c r="AR13" s="1047" t="s">
        <v>1579</v>
      </c>
      <c r="AS13" s="1401" t="s">
        <v>2355</v>
      </c>
      <c r="AT13" s="1077"/>
      <c r="AU13" s="1409"/>
      <c r="AV13" s="1084" t="s">
        <v>2270</v>
      </c>
      <c r="AW13" s="1323" t="s">
        <v>134</v>
      </c>
      <c r="AX13" s="1323" t="s">
        <v>2287</v>
      </c>
      <c r="AY13" s="1084" t="s">
        <v>1058</v>
      </c>
      <c r="AZ13" s="1084" t="s">
        <v>2245</v>
      </c>
      <c r="BA13" s="1084" t="s">
        <v>908</v>
      </c>
      <c r="BB13" s="1084" t="s">
        <v>1802</v>
      </c>
      <c r="BC13" s="1084" t="s">
        <v>1662</v>
      </c>
      <c r="BD13" s="1096" t="s">
        <v>1843</v>
      </c>
      <c r="BE13" s="1096" t="s">
        <v>1977</v>
      </c>
      <c r="BF13" s="1428"/>
      <c r="BG13" s="1430"/>
      <c r="BH13" s="1432"/>
    </row>
    <row r="14" spans="1:60"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5">
        <f>IF(SUM('別紙様式2-2（４・５月分）'!R14:R16)=0,"",SUM('別紙様式2-2（４・５月分）'!R14:R16))</f>
        <v>0.224</v>
      </c>
      <c r="P14" s="1153" t="str">
        <f>IFERROR(VLOOKUP('別紙様式2-2（４・５月分）'!AR14,'【参考】数式用'!$AT$5:$AU$22,2,FALSE),"")</f>
        <v>新加算Ⅰ</v>
      </c>
      <c r="Q14" s="1163"/>
      <c r="R14" s="1171"/>
      <c r="S14" s="1183">
        <f>IFERROR(VLOOKUP(K14,'【参考】数式用'!$A$5:$AB$27,MATCH(P14,'【参考】数式用'!$B$4:$AB$4,0)+1,0),"")</f>
        <v>0.245</v>
      </c>
      <c r="T14" s="1191" t="s">
        <v>1473</v>
      </c>
      <c r="U14" s="1343" t="str">
        <f>IF('別紙様式2-3（６月以降分）'!U14="","",'別紙様式2-3（６月以降分）'!U14)</f>
        <v>新加算Ⅰ</v>
      </c>
      <c r="V14" s="1208">
        <f>IFERROR(VLOOKUP(K14,'【参考】数式用'!$A$5:$AB$27,MATCH(U14,'【参考】数式用'!$B$4:$AB$4,0)+1,0),"")</f>
        <v>0.245</v>
      </c>
      <c r="W14" s="1214" t="s">
        <v>112</v>
      </c>
      <c r="X14" s="1349">
        <f>'別紙様式2-3（６月以降分）'!X14</f>
        <v>6</v>
      </c>
      <c r="Y14" s="1227" t="s">
        <v>68</v>
      </c>
      <c r="Z14" s="1349">
        <f>'別紙様式2-3（６月以降分）'!Z14</f>
        <v>6</v>
      </c>
      <c r="AA14" s="1227" t="s">
        <v>178</v>
      </c>
      <c r="AB14" s="1349">
        <f>'別紙様式2-3（６月以降分）'!AB14</f>
        <v>7</v>
      </c>
      <c r="AC14" s="1227" t="s">
        <v>68</v>
      </c>
      <c r="AD14" s="1349">
        <f>'別紙様式2-3（６月以降分）'!AD14</f>
        <v>3</v>
      </c>
      <c r="AE14" s="1227" t="s">
        <v>19</v>
      </c>
      <c r="AF14" s="1227" t="s">
        <v>127</v>
      </c>
      <c r="AG14" s="1227">
        <f>IF(X14&gt;=1,(AB14*12+AD14)-(X14*12+Z14)+1,"")</f>
        <v>10</v>
      </c>
      <c r="AH14" s="1231" t="s">
        <v>12</v>
      </c>
      <c r="AI14" s="1243">
        <f>'別紙様式2-3（６月以降分）'!AI14</f>
        <v>5167050</v>
      </c>
      <c r="AJ14" s="1357">
        <f>'別紙様式2-3（６月以降分）'!AJ14</f>
        <v>2172270</v>
      </c>
      <c r="AK14" s="1363">
        <f>'別紙様式2-3（６月以降分）'!AK14</f>
        <v>1529025</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令和６年度中に満たす</v>
      </c>
      <c r="AP14" s="1278" t="str">
        <f>IF('別紙様式2-3（６月以降分）'!AP14="","",'別紙様式2-3（６月以降分）'!AP14)</f>
        <v/>
      </c>
      <c r="AQ14" s="1286" t="str">
        <f>IF('別紙様式2-3（６月以降分）'!AQ14="","",'別紙様式2-3（６月以降分）'!AQ14)</f>
        <v>令和６年度中に満たす</v>
      </c>
      <c r="AR14" s="1397">
        <f>IF('別紙様式2-3（６月以降分）'!AR14="","",'別紙様式2-3（６月以降分）'!AR14)</f>
        <v>1</v>
      </c>
      <c r="AS14" s="1402" t="str">
        <f>IF('別紙様式2-3（６月以降分）'!AS14="","",'別紙様式2-3（６月以降分）'!AS14)</f>
        <v>特定事業所加算Ⅰ</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処遇加算Ⅱ</v>
      </c>
      <c r="AX14" s="1329">
        <f>IF(SUM('別紙様式2-2（４・５月分）'!P14:P16)=0,"",SUM('別紙様式2-2（４・５月分）'!P14:P16))</f>
        <v>0.14200000000000002</v>
      </c>
      <c r="AY14" s="1420" t="str">
        <f>IFERROR(VLOOKUP(K14,'【参考】数式用'!$AJ$2:$AK$24,2,FALSE),"")</f>
        <v>訪問介護</v>
      </c>
      <c r="AZ14" s="1097"/>
      <c r="BE14" s="129"/>
      <c r="BF14" s="1322" t="str">
        <f>G14</f>
        <v>東京都</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特定加算Ⅱ</v>
      </c>
      <c r="AX15" s="1327"/>
      <c r="AY15" s="1421"/>
      <c r="AZ15" s="1091"/>
      <c r="BE15" s="129"/>
      <c r="BF15" s="1322" t="str">
        <f>G14</f>
        <v>東京都</v>
      </c>
      <c r="BG15" s="1322"/>
      <c r="BH15" s="1322"/>
    </row>
    <row r="16" spans="1:60" ht="15" customHeight="1">
      <c r="A16" s="849"/>
      <c r="B16" s="857"/>
      <c r="C16" s="860"/>
      <c r="D16" s="860"/>
      <c r="E16" s="860"/>
      <c r="F16" s="878"/>
      <c r="G16" s="884"/>
      <c r="H16" s="884"/>
      <c r="I16" s="884"/>
      <c r="J16" s="1116"/>
      <c r="K16" s="884"/>
      <c r="L16" s="1124"/>
      <c r="M16" s="1127"/>
      <c r="N16" s="1138"/>
      <c r="O16" s="1147"/>
      <c r="P16" s="1155" t="s">
        <v>262</v>
      </c>
      <c r="Q16" s="1167" t="str">
        <f>IFERROR(VLOOKUP('別紙様式2-2（４・５月分）'!AR14,'【参考】数式用'!$AT$5:$AV$22,3,FALSE),"")</f>
        <v xml:space="preserve"> </v>
      </c>
      <c r="R16" s="1173" t="s">
        <v>132</v>
      </c>
      <c r="S16" s="1187" t="str">
        <f>IFERROR(VLOOKUP(K14,'【参考】数式用'!$A$5:$AB$27,MATCH(Q16,'【参考】数式用'!$B$4:$AB$4,0)+1,0),"")</f>
        <v/>
      </c>
      <c r="T16" s="1193" t="s">
        <v>2321</v>
      </c>
      <c r="U16" s="1345"/>
      <c r="V16" s="1210" t="str">
        <f>IFERROR(VLOOKUP(K14,'【参考】数式用'!$A$5:$AB$27,MATCH(U16,'【参考】数式用'!$B$4:$AB$4,0)+1,0),"")</f>
        <v/>
      </c>
      <c r="W16" s="1216" t="s">
        <v>112</v>
      </c>
      <c r="X16" s="1351"/>
      <c r="Y16" s="968" t="s">
        <v>68</v>
      </c>
      <c r="Z16" s="1351"/>
      <c r="AA16" s="968" t="s">
        <v>178</v>
      </c>
      <c r="AB16" s="1351"/>
      <c r="AC16" s="968" t="s">
        <v>68</v>
      </c>
      <c r="AD16" s="1351"/>
      <c r="AE16" s="968" t="s">
        <v>19</v>
      </c>
      <c r="AF16" s="968" t="s">
        <v>127</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東京都</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ベア加算なし</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東京都</v>
      </c>
      <c r="BG17" s="1322"/>
      <c r="BH17" s="1322"/>
    </row>
    <row r="18" spans="1:60"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処遇加算Ⅰ</v>
      </c>
      <c r="O18" s="1145">
        <f>IF(SUM('別紙様式2-2（４・５月分）'!R17:R19)=0,"",SUM('別紙様式2-2（４・５月分）'!R17:R19))</f>
        <v>0.20300000000000001</v>
      </c>
      <c r="P18" s="1153" t="str">
        <f>IFERROR(VLOOKUP('別紙様式2-2（４・５月分）'!AR17,'【参考】数式用'!$AT$5:$AU$22,2,FALSE),"")</f>
        <v>新加算Ⅱ</v>
      </c>
      <c r="Q18" s="1163"/>
      <c r="R18" s="1171"/>
      <c r="S18" s="1183">
        <f>IFERROR(VLOOKUP(K18,'【参考】数式用'!$A$5:$AB$27,MATCH(P18,'【参考】数式用'!$B$4:$AB$4,0)+1,0),"")</f>
        <v>0.224</v>
      </c>
      <c r="T18" s="1191" t="s">
        <v>1473</v>
      </c>
      <c r="U18" s="1343" t="str">
        <f>IF('別紙様式2-3（６月以降分）'!U18="","",'別紙様式2-3（６月以降分）'!U18)</f>
        <v>新加算Ⅰ</v>
      </c>
      <c r="V18" s="1208">
        <f>IFERROR(VLOOKUP(K18,'【参考】数式用'!$A$5:$AB$27,MATCH(U18,'【参考】数式用'!$B$4:$AB$4,0)+1,0),"")</f>
        <v>0.245</v>
      </c>
      <c r="W18" s="1214" t="s">
        <v>112</v>
      </c>
      <c r="X18" s="1349">
        <f>'別紙様式2-3（６月以降分）'!X18</f>
        <v>6</v>
      </c>
      <c r="Y18" s="1227" t="s">
        <v>68</v>
      </c>
      <c r="Z18" s="1349">
        <f>'別紙様式2-3（６月以降分）'!Z18</f>
        <v>6</v>
      </c>
      <c r="AA18" s="1227" t="s">
        <v>178</v>
      </c>
      <c r="AB18" s="1349">
        <f>'別紙様式2-3（６月以降分）'!AB18</f>
        <v>7</v>
      </c>
      <c r="AC18" s="1227" t="s">
        <v>68</v>
      </c>
      <c r="AD18" s="1349">
        <f>'別紙様式2-3（６月以降分）'!AD18</f>
        <v>3</v>
      </c>
      <c r="AE18" s="1227" t="s">
        <v>19</v>
      </c>
      <c r="AF18" s="1227" t="s">
        <v>127</v>
      </c>
      <c r="AG18" s="1227">
        <f>IF(X18&gt;=1,(AB18*12+AD18)-(X18*12+Z18)+1,"")</f>
        <v>10</v>
      </c>
      <c r="AH18" s="1231" t="s">
        <v>12</v>
      </c>
      <c r="AI18" s="1243">
        <f>'別紙様式2-3（６月以降分）'!AI18</f>
        <v>2318190</v>
      </c>
      <c r="AJ18" s="1357">
        <f>'別紙様式2-3（６月以降分）'!AJ18</f>
        <v>974580</v>
      </c>
      <c r="AK18" s="1365">
        <f>'別紙様式2-3（６月以降分）'!AK18</f>
        <v>685995</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令和６年度中に満たす</v>
      </c>
      <c r="AP18" s="1278" t="str">
        <f>IF('別紙様式2-3（６月以降分）'!AP18="","",'別紙様式2-3（６月以降分）'!AP18)</f>
        <v/>
      </c>
      <c r="AQ18" s="1286" t="str">
        <f>IF('別紙様式2-3（６月以降分）'!AQ18="","",'別紙様式2-3（６月以降分）'!AQ18)</f>
        <v>令和６年度中に満たす</v>
      </c>
      <c r="AR18" s="1397" t="str">
        <f>IF('別紙様式2-3（６月以降分）'!AR18="","",'別紙様式2-3（６月以降分）'!AR18)</f>
        <v/>
      </c>
      <c r="AS18" s="1402" t="str">
        <f>IF('別紙様式2-3（６月以降分）'!AS18="","",'別紙様式2-3（６月以降分）'!AS18)</f>
        <v>併設本体事業所において旧特定加算Ⅰ又は新加算Ⅰの届出あり</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処遇加算Ⅱ</v>
      </c>
      <c r="AX18" s="1327">
        <f>IF(SUM('別紙様式2-2（４・５月分）'!P17:P19)=0,"",SUM('別紙様式2-2（４・５月分）'!P17:P19))</f>
        <v>0.14200000000000002</v>
      </c>
      <c r="AY18" s="1421" t="str">
        <f>IFERROR(VLOOKUP(K18,'【参考】数式用'!$AJ$2:$AK$24,2,FALSE),"")</f>
        <v>訪問型サービス_総合事業</v>
      </c>
      <c r="AZ18" s="1097"/>
      <c r="BE18" s="129"/>
      <c r="BF18" s="1322" t="str">
        <f>G18</f>
        <v>千代田区・中央区・港区</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特定加算Ⅱ</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特定加算Ⅱ</v>
      </c>
      <c r="AX19" s="1327"/>
      <c r="AY19" s="1421"/>
      <c r="AZ19" s="1091"/>
      <c r="BE19" s="129"/>
      <c r="BF19" s="1322" t="str">
        <f>G18</f>
        <v>千代田区・中央区・港区</v>
      </c>
      <c r="BG19" s="1322"/>
      <c r="BH19" s="1322"/>
    </row>
    <row r="20" spans="1:60" ht="15" customHeight="1">
      <c r="A20" s="849"/>
      <c r="B20" s="857"/>
      <c r="C20" s="860"/>
      <c r="D20" s="860"/>
      <c r="E20" s="860"/>
      <c r="F20" s="878"/>
      <c r="G20" s="884"/>
      <c r="H20" s="884"/>
      <c r="I20" s="884"/>
      <c r="J20" s="1116"/>
      <c r="K20" s="884"/>
      <c r="L20" s="1124"/>
      <c r="M20" s="1129"/>
      <c r="N20" s="1138"/>
      <c r="O20" s="1147"/>
      <c r="P20" s="1155" t="s">
        <v>262</v>
      </c>
      <c r="Q20" s="1167" t="str">
        <f>IFERROR(VLOOKUP('別紙様式2-2（４・５月分）'!AR17,'【参考】数式用'!$AT$5:$AV$22,3,FALSE),"")</f>
        <v xml:space="preserve"> </v>
      </c>
      <c r="R20" s="1173" t="s">
        <v>132</v>
      </c>
      <c r="S20" s="1185" t="str">
        <f>IFERROR(VLOOKUP(K18,'【参考】数式用'!$A$5:$AB$27,MATCH(Q20,'【参考】数式用'!$B$4:$AB$4,0)+1,0),"")</f>
        <v/>
      </c>
      <c r="T20" s="1193" t="s">
        <v>2321</v>
      </c>
      <c r="U20" s="1345"/>
      <c r="V20" s="1210" t="str">
        <f>IFERROR(VLOOKUP(K18,'【参考】数式用'!$A$5:$AB$27,MATCH(U20,'【参考】数式用'!$B$4:$AB$4,0)+1,0),"")</f>
        <v/>
      </c>
      <c r="W20" s="1216" t="s">
        <v>112</v>
      </c>
      <c r="X20" s="1351"/>
      <c r="Y20" s="968" t="s">
        <v>68</v>
      </c>
      <c r="Z20" s="1351"/>
      <c r="AA20" s="968" t="s">
        <v>178</v>
      </c>
      <c r="AB20" s="1351"/>
      <c r="AC20" s="968" t="s">
        <v>68</v>
      </c>
      <c r="AD20" s="1351"/>
      <c r="AE20" s="968" t="s">
        <v>19</v>
      </c>
      <c r="AF20" s="968" t="s">
        <v>127</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千代田区・中央区・港区</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ベア加算なし</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千代田区・中央区・港区</v>
      </c>
      <c r="BG21" s="1322"/>
      <c r="BH21" s="1322"/>
    </row>
    <row r="22" spans="1:60"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5.3999999999999992e-002</v>
      </c>
      <c r="P22" s="1153" t="str">
        <f>IFERROR(VLOOKUP('別紙様式2-2（４・５月分）'!AR20,'【参考】数式用'!$AT$5:$AU$22,2,FALSE),"")</f>
        <v>新加算Ⅳ</v>
      </c>
      <c r="Q22" s="1163"/>
      <c r="R22" s="1171"/>
      <c r="S22" s="1183">
        <f>IFERROR(VLOOKUP(K22,'【参考】数式用'!$A$5:$AB$27,MATCH(P22,'【参考】数式用'!$B$4:$AB$4,0)+1,0),"")</f>
        <v>6.3999999999999987e-002</v>
      </c>
      <c r="T22" s="1191" t="s">
        <v>1473</v>
      </c>
      <c r="U22" s="1343" t="str">
        <f>IF('別紙様式2-3（６月以降分）'!U22="","",'別紙様式2-3（６月以降分）'!U22)</f>
        <v>新加算Ⅳ</v>
      </c>
      <c r="V22" s="1208">
        <f>IFERROR(VLOOKUP(K22,'【参考】数式用'!$A$5:$AB$27,MATCH(U22,'【参考】数式用'!$B$4:$AB$4,0)+1,0),"")</f>
        <v>6.3999999999999987e-002</v>
      </c>
      <c r="W22" s="1214" t="s">
        <v>112</v>
      </c>
      <c r="X22" s="1349">
        <f>'別紙様式2-3（６月以降分）'!X22</f>
        <v>6</v>
      </c>
      <c r="Y22" s="1227" t="s">
        <v>68</v>
      </c>
      <c r="Z22" s="1349">
        <f>'別紙様式2-3（６月以降分）'!Z22</f>
        <v>6</v>
      </c>
      <c r="AA22" s="1227" t="s">
        <v>178</v>
      </c>
      <c r="AB22" s="1349">
        <f>'別紙様式2-3（６月以降分）'!AB22</f>
        <v>7</v>
      </c>
      <c r="AC22" s="1227" t="s">
        <v>68</v>
      </c>
      <c r="AD22" s="1349">
        <f>'別紙様式2-3（６月以降分）'!AD22</f>
        <v>3</v>
      </c>
      <c r="AE22" s="1227" t="s">
        <v>85</v>
      </c>
      <c r="AF22" s="1227" t="s">
        <v>127</v>
      </c>
      <c r="AG22" s="1227">
        <f>IF(X22&gt;=1,(AB22*12+AD22)-(X22*12+Z22)+1,"")</f>
        <v>10</v>
      </c>
      <c r="AH22" s="1231" t="s">
        <v>12</v>
      </c>
      <c r="AI22" s="1243">
        <f>'別紙様式2-3（６月以降分）'!AI22</f>
        <v>2127680</v>
      </c>
      <c r="AJ22" s="1357">
        <f>'別紙様式2-3（６月以降分）'!AJ22</f>
        <v>332450</v>
      </c>
      <c r="AK22" s="1365">
        <f>'別紙様式2-3（６月以降分）'!AK22</f>
        <v>1063840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処遇加算Ⅱ</v>
      </c>
      <c r="AX22" s="1327">
        <f>IF(SUM('別紙様式2-2（４・５月分）'!P20:P22)=0,"",SUM('別紙様式2-2（４・５月分）'!P20:P22))</f>
        <v>5.3999999999999992e-002</v>
      </c>
      <c r="AY22" s="1420" t="str">
        <f>IFERROR(VLOOKUP(K22,'【参考】数式用'!$AJ$2:$AK$24,2,FALSE),"")</f>
        <v>通所介護</v>
      </c>
      <c r="AZ22" s="1097"/>
      <c r="BE22" s="129"/>
      <c r="BF22" s="1322" t="str">
        <f>G22</f>
        <v>東京都</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特定加算なし</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特定加算なし</v>
      </c>
      <c r="AX23" s="1327"/>
      <c r="AY23" s="1421"/>
      <c r="AZ23" s="1091"/>
      <c r="BE23" s="129"/>
      <c r="BF23" s="1322" t="str">
        <f>G22</f>
        <v>東京都</v>
      </c>
      <c r="BG23" s="1322"/>
      <c r="BH23" s="1322"/>
    </row>
    <row r="24" spans="1:60" ht="15" customHeight="1">
      <c r="A24" s="849"/>
      <c r="B24" s="857"/>
      <c r="C24" s="860"/>
      <c r="D24" s="860"/>
      <c r="E24" s="860"/>
      <c r="F24" s="878"/>
      <c r="G24" s="884"/>
      <c r="H24" s="884"/>
      <c r="I24" s="884"/>
      <c r="J24" s="1116"/>
      <c r="K24" s="884"/>
      <c r="L24" s="1124"/>
      <c r="M24" s="1127"/>
      <c r="N24" s="1138"/>
      <c r="O24" s="1147"/>
      <c r="P24" s="1157" t="s">
        <v>262</v>
      </c>
      <c r="Q24" s="1167" t="str">
        <f>IFERROR(VLOOKUP('別紙様式2-2（４・５月分）'!AR20,'【参考】数式用'!$AT$5:$AV$22,3,FALSE),"")</f>
        <v xml:space="preserve"> </v>
      </c>
      <c r="R24" s="1175" t="s">
        <v>132</v>
      </c>
      <c r="S24" s="1187" t="str">
        <f>IFERROR(VLOOKUP(K22,'【参考】数式用'!$A$5:$AB$27,MATCH(Q24,'【参考】数式用'!$B$4:$AB$4,0)+1,0),"")</f>
        <v/>
      </c>
      <c r="T24" s="1193" t="s">
        <v>2321</v>
      </c>
      <c r="U24" s="1345"/>
      <c r="V24" s="1210" t="str">
        <f>IFERROR(VLOOKUP(K22,'【参考】数式用'!$A$5:$AB$27,MATCH(U24,'【参考】数式用'!$B$4:$AB$4,0)+1,0),"")</f>
        <v/>
      </c>
      <c r="W24" s="1216" t="s">
        <v>112</v>
      </c>
      <c r="X24" s="1351"/>
      <c r="Y24" s="968" t="s">
        <v>68</v>
      </c>
      <c r="Z24" s="1351"/>
      <c r="AA24" s="968" t="s">
        <v>178</v>
      </c>
      <c r="AB24" s="1351"/>
      <c r="AC24" s="968" t="s">
        <v>68</v>
      </c>
      <c r="AD24" s="1351"/>
      <c r="AE24" s="968" t="s">
        <v>85</v>
      </c>
      <c r="AF24" s="968" t="s">
        <v>127</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東京都</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ベア加算</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ベア加算</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東京都</v>
      </c>
      <c r="BG25" s="1322"/>
      <c r="BH25" s="1322"/>
    </row>
    <row r="26" spans="1:60"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処遇加算Ⅲ</v>
      </c>
      <c r="O26" s="1145">
        <f>IF(SUM('別紙様式2-2（４・５月分）'!R23:R25)=0,"",SUM('別紙様式2-2（４・５月分）'!R23:R25))</f>
        <v>4.1000000000000002e-002</v>
      </c>
      <c r="P26" s="1153" t="str">
        <f>IFERROR(VLOOKUP('別紙様式2-2（４・５月分）'!AR23,'【参考】数式用'!$AT$5:$AU$22,2,FALSE),"")</f>
        <v>新加算Ⅴ（14）</v>
      </c>
      <c r="Q26" s="1163"/>
      <c r="R26" s="1171"/>
      <c r="S26" s="1183">
        <f>IFERROR(VLOOKUP(K26,'【参考】数式用'!$A$5:$AB$27,MATCH(P26,'【参考】数式用'!$B$4:$AB$4,0)+1,0),"")</f>
        <v>5.6000000000000001e-002</v>
      </c>
      <c r="T26" s="1191" t="s">
        <v>1473</v>
      </c>
      <c r="U26" s="1343" t="str">
        <f>IF('別紙様式2-3（６月以降分）'!U26="","",'別紙様式2-3（６月以降分）'!U26)</f>
        <v>新加算Ⅴ（14）</v>
      </c>
      <c r="V26" s="1208">
        <f>IFERROR(VLOOKUP(K26,'【参考】数式用'!$A$5:$AB$27,MATCH(U26,'【参考】数式用'!$B$4:$AB$4,0)+1,0),"")</f>
        <v>5.6000000000000001e-002</v>
      </c>
      <c r="W26" s="1214" t="s">
        <v>112</v>
      </c>
      <c r="X26" s="1349">
        <f>'別紙様式2-3（６月以降分）'!X26</f>
        <v>6</v>
      </c>
      <c r="Y26" s="1227" t="s">
        <v>68</v>
      </c>
      <c r="Z26" s="1349">
        <f>'別紙様式2-3（６月以降分）'!Z26</f>
        <v>6</v>
      </c>
      <c r="AA26" s="1227" t="s">
        <v>178</v>
      </c>
      <c r="AB26" s="1349">
        <f>'別紙様式2-3（６月以降分）'!AB26</f>
        <v>6</v>
      </c>
      <c r="AC26" s="1227" t="s">
        <v>68</v>
      </c>
      <c r="AD26" s="1349">
        <f>'別紙様式2-3（６月以降分）'!AD26</f>
        <v>9</v>
      </c>
      <c r="AE26" s="1227" t="s">
        <v>85</v>
      </c>
      <c r="AF26" s="1227" t="s">
        <v>127</v>
      </c>
      <c r="AG26" s="1227">
        <f>IF(X26&gt;=1,(AB26*12+AD26)-(X26*12+Z26)+1,"")</f>
        <v>4</v>
      </c>
      <c r="AH26" s="1231" t="s">
        <v>12</v>
      </c>
      <c r="AI26" s="1243">
        <f>'別紙様式2-3（６月以降分）'!AI26</f>
        <v>857808</v>
      </c>
      <c r="AJ26" s="1357">
        <f>'別紙様式2-3（６月以降分）'!AJ26</f>
        <v>229768</v>
      </c>
      <c r="AK26" s="1365">
        <f>'別紙様式2-3（６月以降分）'!AK26</f>
        <v>811854</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処遇加算Ⅲ</v>
      </c>
      <c r="AX26" s="1327">
        <f>IF(SUM('別紙様式2-2（４・５月分）'!P23:P25)=0,"",SUM('別紙様式2-2（４・５月分）'!P23:P25))</f>
        <v>4.1000000000000002e-002</v>
      </c>
      <c r="AY26" s="1421" t="str">
        <f>IFERROR(VLOOKUP(K26,'【参考】数式用'!$AJ$2:$AK$24,2,FALSE),"")</f>
        <v>介護予防_小規模多機能型居宅介護</v>
      </c>
      <c r="AZ26" s="1097"/>
      <c r="BE26" s="129"/>
      <c r="BF26" s="1322" t="str">
        <f>G26</f>
        <v>中央区</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特定加算なし</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特定加算なし</v>
      </c>
      <c r="AX27" s="1327"/>
      <c r="AY27" s="1421"/>
      <c r="AZ27" s="1091"/>
      <c r="BE27" s="129"/>
      <c r="BF27" s="1322" t="str">
        <f>G26</f>
        <v>中央区</v>
      </c>
      <c r="BG27" s="1322"/>
      <c r="BH27" s="1322"/>
    </row>
    <row r="28" spans="1:60" ht="15" customHeight="1">
      <c r="A28" s="849"/>
      <c r="B28" s="857"/>
      <c r="C28" s="860"/>
      <c r="D28" s="860"/>
      <c r="E28" s="860"/>
      <c r="F28" s="878"/>
      <c r="G28" s="884"/>
      <c r="H28" s="884"/>
      <c r="I28" s="884"/>
      <c r="J28" s="1116"/>
      <c r="K28" s="884"/>
      <c r="L28" s="1124"/>
      <c r="M28" s="1129"/>
      <c r="N28" s="1138"/>
      <c r="O28" s="1147"/>
      <c r="P28" s="1157" t="s">
        <v>262</v>
      </c>
      <c r="Q28" s="1167" t="str">
        <f>IFERROR(VLOOKUP('別紙様式2-2（４・５月分）'!AR23,'【参考】数式用'!$AT$5:$AV$22,3,FALSE),"")</f>
        <v xml:space="preserve"> </v>
      </c>
      <c r="R28" s="1175" t="s">
        <v>132</v>
      </c>
      <c r="S28" s="1185" t="str">
        <f>IFERROR(VLOOKUP(K26,'【参考】数式用'!$A$5:$AB$27,MATCH(Q28,'【参考】数式用'!$B$4:$AB$4,0)+1,0),"")</f>
        <v/>
      </c>
      <c r="T28" s="1193" t="s">
        <v>2321</v>
      </c>
      <c r="U28" s="1345" t="s">
        <v>1912</v>
      </c>
      <c r="V28" s="1210">
        <f>IFERROR(VLOOKUP(K26,'【参考】数式用'!$A$5:$AB$27,MATCH(U28,'【参考】数式用'!$B$4:$AB$4,0)+1,0),"")</f>
        <v>0.106</v>
      </c>
      <c r="W28" s="1216" t="s">
        <v>112</v>
      </c>
      <c r="X28" s="1351">
        <v>6</v>
      </c>
      <c r="Y28" s="968" t="s">
        <v>68</v>
      </c>
      <c r="Z28" s="1351">
        <v>10</v>
      </c>
      <c r="AA28" s="968" t="s">
        <v>178</v>
      </c>
      <c r="AB28" s="1351">
        <v>7</v>
      </c>
      <c r="AC28" s="968" t="s">
        <v>68</v>
      </c>
      <c r="AD28" s="1351">
        <v>3</v>
      </c>
      <c r="AE28" s="968" t="s">
        <v>85</v>
      </c>
      <c r="AF28" s="968" t="s">
        <v>127</v>
      </c>
      <c r="AG28" s="968">
        <f>IF(X28&gt;=1,(AB28*12+AD28)-(X28*12+Z28)+1,"")</f>
        <v>6</v>
      </c>
      <c r="AH28" s="1233" t="s">
        <v>12</v>
      </c>
      <c r="AI28" s="1241">
        <f>IFERROR(ROUNDDOWN(ROUND(L26*V28,0)*M26,0)*AG28,"")</f>
        <v>2435562</v>
      </c>
      <c r="AJ28" s="1359">
        <f>IFERROR(ROUNDDOWN(ROUND((L26*(V28-AX26)),0)*M26,0)*AG28,"")</f>
        <v>1493502</v>
      </c>
      <c r="AK28" s="1262">
        <f>IFERROR(ROUNDDOWN(ROUNDDOWN(ROUND(L26*VLOOKUP(K26,'【参考】数式用'!$A$5:$AB$27,MATCH("新加算Ⅳ",'【参考】数式用'!$B$4:$AB$4,0)+1,0),0)*M26,0)*AG28*0.5,0),"")</f>
        <v>1217781</v>
      </c>
      <c r="AL28" s="1370"/>
      <c r="AM28" s="1375">
        <f>IFERROR(IF('別紙様式2-2（４・５月分）'!Q25="ベア加算","",IF(OR(U28="新加算Ⅰ",U28="新加算Ⅱ",U28="新加算Ⅲ",U28="新加算Ⅳ"),ROUNDDOWN(ROUND(L26*VLOOKUP(K26,'【参考】数式用'!$A$5:$I$27,MATCH("ベア加算",'【参考】数式用'!$B$4:$I$4,0)+1,0),0)*M26,0)*AG28,"")),"")</f>
        <v>390606</v>
      </c>
      <c r="AN28" s="1382" t="s">
        <v>501</v>
      </c>
      <c r="AO28" s="1387" t="s">
        <v>1422</v>
      </c>
      <c r="AP28" s="1390"/>
      <c r="AQ28" s="1387"/>
      <c r="AR28" s="1399"/>
      <c r="AS28" s="1404"/>
      <c r="AT28" s="1407"/>
      <c r="AU28" s="1081"/>
      <c r="AV28" s="1322" t="str">
        <f>IF(OR(AB26&lt;&gt;7,AD26&lt;&gt;3),"V列に色付け","")</f>
        <v>V列に色付け</v>
      </c>
      <c r="AW28" s="1325"/>
      <c r="AX28" s="1327"/>
      <c r="AY28" s="1422"/>
      <c r="AZ28" s="1090" t="str">
        <f>IF(AM28&lt;&gt;"",IF(AN28="○","入力済","未入力"),"")</f>
        <v>入力済</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中央区</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ベア加算なし</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中央区</v>
      </c>
      <c r="BG29" s="1322"/>
      <c r="BH29" s="1322"/>
    </row>
    <row r="30" spans="1:60"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
      </c>
      <c r="Q30" s="1163"/>
      <c r="R30" s="1171"/>
      <c r="S30" s="1183" t="str">
        <f>IFERROR(VLOOKUP(K30,'【参考】数式用'!$A$5:$AB$27,MATCH(P30,'【参考】数式用'!$B$4:$AB$4,0)+1,0),"")</f>
        <v/>
      </c>
      <c r="T30" s="1191" t="s">
        <v>1473</v>
      </c>
      <c r="U30" s="1343" t="str">
        <f>IF('別紙様式2-3（６月以降分）'!U30="","",'別紙様式2-3（６月以降分）'!U30)</f>
        <v/>
      </c>
      <c r="V30" s="1208" t="str">
        <f>IFERROR(VLOOKUP(K30,'【参考】数式用'!$A$5:$AB$27,MATCH(U30,'【参考】数式用'!$B$4:$AB$4,0)+1,0),"")</f>
        <v/>
      </c>
      <c r="W30" s="1214" t="s">
        <v>112</v>
      </c>
      <c r="X30" s="1349">
        <f>'別紙様式2-3（６月以降分）'!X30</f>
        <v>6</v>
      </c>
      <c r="Y30" s="1227" t="s">
        <v>68</v>
      </c>
      <c r="Z30" s="1349">
        <f>'別紙様式2-3（６月以降分）'!Z30</f>
        <v>6</v>
      </c>
      <c r="AA30" s="1227" t="s">
        <v>178</v>
      </c>
      <c r="AB30" s="1349">
        <f>'別紙様式2-3（６月以降分）'!AB30</f>
        <v>7</v>
      </c>
      <c r="AC30" s="1227" t="s">
        <v>68</v>
      </c>
      <c r="AD30" s="1349">
        <f>'別紙様式2-3（６月以降分）'!AD30</f>
        <v>3</v>
      </c>
      <c r="AE30" s="1227" t="s">
        <v>85</v>
      </c>
      <c r="AF30" s="1227" t="s">
        <v>127</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処遇加算Ⅱ</v>
      </c>
      <c r="AX30" s="1327">
        <f>IF(SUM('別紙様式2-2（４・５月分）'!P26:P28)=0,"",SUM('別紙様式2-2（４・５月分）'!P26:P28))</f>
        <v>6.e-002</v>
      </c>
      <c r="AY30" s="1420" t="str">
        <f>IFERROR(VLOOKUP(K30,'【参考】数式用'!$AJ$2:$AK$24,2,FALSE),"")</f>
        <v>介護老人福祉施設</v>
      </c>
      <c r="AZ30" s="1097"/>
      <c r="BE30" s="129"/>
      <c r="BF30" s="1322" t="str">
        <f>G30</f>
        <v>千葉県</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千葉県</v>
      </c>
      <c r="BG31" s="1322"/>
      <c r="BH31" s="1322"/>
    </row>
    <row r="32" spans="1:60" ht="15" customHeight="1">
      <c r="A32" s="849"/>
      <c r="B32" s="857"/>
      <c r="C32" s="860"/>
      <c r="D32" s="860"/>
      <c r="E32" s="860"/>
      <c r="F32" s="878"/>
      <c r="G32" s="884"/>
      <c r="H32" s="884"/>
      <c r="I32" s="884"/>
      <c r="J32" s="1116"/>
      <c r="K32" s="884"/>
      <c r="L32" s="1124"/>
      <c r="M32" s="1127"/>
      <c r="N32" s="1138"/>
      <c r="O32" s="1147"/>
      <c r="P32" s="1157" t="s">
        <v>127</v>
      </c>
      <c r="Q32" s="1167" t="str">
        <f>IFERROR(VLOOKUP('別紙様式2-2（４・５月分）'!AR26,'【参考】数式用'!$AT$5:$AV$22,3,FALSE),"")</f>
        <v/>
      </c>
      <c r="R32" s="1175" t="s">
        <v>132</v>
      </c>
      <c r="S32" s="1187" t="str">
        <f>IFERROR(VLOOKUP(K30,'【参考】数式用'!$A$5:$AB$27,MATCH(Q32,'【参考】数式用'!$B$4:$AB$4,0)+1,0),"")</f>
        <v/>
      </c>
      <c r="T32" s="1193" t="s">
        <v>2321</v>
      </c>
      <c r="U32" s="1345"/>
      <c r="V32" s="1210" t="str">
        <f>IFERROR(VLOOKUP(K30,'【参考】数式用'!$A$5:$AB$27,MATCH(U32,'【参考】数式用'!$B$4:$AB$4,0)+1,0),"")</f>
        <v/>
      </c>
      <c r="W32" s="1216" t="s">
        <v>112</v>
      </c>
      <c r="X32" s="1351"/>
      <c r="Y32" s="968" t="s">
        <v>68</v>
      </c>
      <c r="Z32" s="1351"/>
      <c r="AA32" s="968" t="s">
        <v>178</v>
      </c>
      <c r="AB32" s="1351"/>
      <c r="AC32" s="968" t="s">
        <v>68</v>
      </c>
      <c r="AD32" s="1351"/>
      <c r="AE32" s="968" t="s">
        <v>85</v>
      </c>
      <c r="AF32" s="968" t="s">
        <v>127</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千葉県</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千葉県</v>
      </c>
      <c r="BG33" s="1322"/>
      <c r="BH33" s="1322"/>
    </row>
    <row r="34" spans="1:60"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1124">
        <f>IF(基本情報入力シート!AB59="","",基本情報入力シート!AB59)</f>
        <v>1935000</v>
      </c>
      <c r="M34" s="1129">
        <f>IF(基本情報入力シート!AC59="","",基本情報入力シート!AC59)</f>
        <v>10.68</v>
      </c>
      <c r="N34" s="1136" t="str">
        <f>IF('別紙様式2-2（４・５月分）'!Q29="","",'別紙様式2-2（４・５月分）'!Q29)</f>
        <v>処遇加算Ⅰ</v>
      </c>
      <c r="O34" s="1145">
        <f>IF(SUM('別紙様式2-2（４・５月分）'!R29:R31)=0,"",SUM('別紙様式2-2（４・５月分）'!R29:R31))</f>
        <v>0.10600000000000001</v>
      </c>
      <c r="P34" s="1153" t="str">
        <f>IFERROR(VLOOKUP('別紙様式2-2（４・５月分）'!AR29,'【参考】数式用'!$AT$5:$AU$22,2,FALSE),"")</f>
        <v>新加算Ⅴ（３）</v>
      </c>
      <c r="Q34" s="1163"/>
      <c r="R34" s="1171"/>
      <c r="S34" s="1183">
        <f>IFERROR(VLOOKUP(K34,'【参考】数式用'!$A$5:$AB$27,MATCH(P34,'【参考】数式用'!$B$4:$AB$4,0)+1,0),"")</f>
        <v>0.12000000000000001</v>
      </c>
      <c r="T34" s="1191" t="s">
        <v>1473</v>
      </c>
      <c r="U34" s="1343" t="str">
        <f>IF('別紙様式2-3（６月以降分）'!U34="","",'別紙様式2-3（６月以降分）'!U34)</f>
        <v>新加算Ⅱ</v>
      </c>
      <c r="V34" s="1208">
        <f>IFERROR(VLOOKUP(K34,'【参考】数式用'!$A$5:$AB$27,MATCH(U34,'【参考】数式用'!$B$4:$AB$4,0)+1,0),"")</f>
        <v>0.13600000000000001</v>
      </c>
      <c r="W34" s="1214" t="s">
        <v>112</v>
      </c>
      <c r="X34" s="1349">
        <f>'別紙様式2-3（６月以降分）'!X34</f>
        <v>6</v>
      </c>
      <c r="Y34" s="1227" t="s">
        <v>68</v>
      </c>
      <c r="Z34" s="1349">
        <f>'別紙様式2-3（６月以降分）'!Z34</f>
        <v>6</v>
      </c>
      <c r="AA34" s="1227" t="s">
        <v>178</v>
      </c>
      <c r="AB34" s="1349">
        <f>'別紙様式2-3（６月以降分）'!AB34</f>
        <v>7</v>
      </c>
      <c r="AC34" s="1227" t="s">
        <v>68</v>
      </c>
      <c r="AD34" s="1349">
        <f>'別紙様式2-3（６月以降分）'!AD34</f>
        <v>3</v>
      </c>
      <c r="AE34" s="1227" t="s">
        <v>85</v>
      </c>
      <c r="AF34" s="1227" t="s">
        <v>127</v>
      </c>
      <c r="AG34" s="1227">
        <f>IF(X34&gt;=1,(AB34*12+AD34)-(X34*12+Z34)+1,"")</f>
        <v>10</v>
      </c>
      <c r="AH34" s="1231" t="s">
        <v>12</v>
      </c>
      <c r="AI34" s="1243">
        <f>'別紙様式2-3（６月以降分）'!AI34</f>
        <v>28105480</v>
      </c>
      <c r="AJ34" s="1357">
        <f>'別紙様式2-3（６月以降分）'!AJ34</f>
        <v>10952870</v>
      </c>
      <c r="AK34" s="1365">
        <f>'別紙様式2-3（６月以降分）'!AK34</f>
        <v>9299610</v>
      </c>
      <c r="AL34" s="1368" t="str">
        <f>IF('別紙様式2-3（６月以降分）'!AL34="","",'別紙様式2-3（６月以降分）'!AL34)</f>
        <v/>
      </c>
      <c r="AM34" s="1373">
        <f>'別紙様式2-3（６月以降分）'!AM34</f>
        <v>3306520</v>
      </c>
      <c r="AN34" s="1380" t="str">
        <f>IF('別紙様式2-3（６月以降分）'!AN34="","",'別紙様式2-3（６月以降分）'!AN34)</f>
        <v>○</v>
      </c>
      <c r="AO34" s="1286" t="str">
        <f>IF('別紙様式2-3（６月以降分）'!AO34="","",'別紙様式2-3（６月以降分）'!AO34)</f>
        <v>○</v>
      </c>
      <c r="AP34" s="1278" t="str">
        <f>IF('別紙様式2-3（６月以降分）'!AP34="","",'別紙様式2-3（６月以降分）'!AP34)</f>
        <v/>
      </c>
      <c r="AQ34" s="1286" t="str">
        <f>IF('別紙様式2-3（６月以降分）'!AQ34="","",'別紙様式2-3（６月以降分）'!AQ34)</f>
        <v>令和６年度中に満たす</v>
      </c>
      <c r="AR34" s="1397">
        <f>IF('別紙様式2-3（６月以降分）'!AR34="","",'別紙様式2-3（６月以降分）'!AR34)</f>
        <v>1</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処遇加算Ⅱ</v>
      </c>
      <c r="AX34" s="1327">
        <f>IF(SUM('別紙様式2-2（４・５月分）'!P29:P31)=0,"",SUM('別紙様式2-2（４・５月分）'!P29:P31))</f>
        <v>8.299999999999999e-002</v>
      </c>
      <c r="AY34" s="1421" t="str">
        <f>IFERROR(VLOOKUP(K34,'【参考】数式用'!$AJ$2:$AK$24,2,FALSE),"")</f>
        <v>介護老人福祉施設</v>
      </c>
      <c r="AZ34" s="1097"/>
      <c r="BE34" s="129"/>
      <c r="BF34" s="1322" t="str">
        <f>G34</f>
        <v>千葉県</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特定加算Ⅱ</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特定加算Ⅱ</v>
      </c>
      <c r="AX35" s="1327"/>
      <c r="AY35" s="1421"/>
      <c r="AZ35" s="1091"/>
      <c r="BE35" s="129"/>
      <c r="BF35" s="1322" t="str">
        <f>G34</f>
        <v>千葉県</v>
      </c>
      <c r="BG35" s="1322"/>
      <c r="BH35" s="1322"/>
    </row>
    <row r="36" spans="1:60" ht="15" customHeight="1">
      <c r="A36" s="849"/>
      <c r="B36" s="857"/>
      <c r="C36" s="860"/>
      <c r="D36" s="860"/>
      <c r="E36" s="860"/>
      <c r="F36" s="878"/>
      <c r="G36" s="884"/>
      <c r="H36" s="884"/>
      <c r="I36" s="884"/>
      <c r="J36" s="1116"/>
      <c r="K36" s="884"/>
      <c r="L36" s="1124"/>
      <c r="M36" s="1129"/>
      <c r="N36" s="1138"/>
      <c r="O36" s="1147"/>
      <c r="P36" s="1157" t="s">
        <v>262</v>
      </c>
      <c r="Q36" s="1167" t="str">
        <f>IFERROR(VLOOKUP('別紙様式2-2（４・５月分）'!AR29,'【参考】数式用'!$AT$5:$AV$22,3,FALSE),"")</f>
        <v xml:space="preserve"> </v>
      </c>
      <c r="R36" s="1175" t="s">
        <v>132</v>
      </c>
      <c r="S36" s="1185" t="str">
        <f>IFERROR(VLOOKUP(K34,'【参考】数式用'!$A$5:$AB$27,MATCH(Q36,'【参考】数式用'!$B$4:$AB$4,0)+1,0),"")</f>
        <v/>
      </c>
      <c r="T36" s="1193" t="s">
        <v>2321</v>
      </c>
      <c r="U36" s="1345"/>
      <c r="V36" s="1210" t="str">
        <f>IFERROR(VLOOKUP(K34,'【参考】数式用'!$A$5:$AB$27,MATCH(U36,'【参考】数式用'!$B$4:$AB$4,0)+1,0),"")</f>
        <v/>
      </c>
      <c r="W36" s="1216" t="s">
        <v>112</v>
      </c>
      <c r="X36" s="1351"/>
      <c r="Y36" s="968" t="s">
        <v>68</v>
      </c>
      <c r="Z36" s="1351"/>
      <c r="AA36" s="968" t="s">
        <v>178</v>
      </c>
      <c r="AB36" s="1351"/>
      <c r="AC36" s="968" t="s">
        <v>68</v>
      </c>
      <c r="AD36" s="1351"/>
      <c r="AE36" s="968" t="s">
        <v>85</v>
      </c>
      <c r="AF36" s="968" t="s">
        <v>127</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千葉県</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ベア加算なし</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ベア加算なし</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千葉県</v>
      </c>
      <c r="BG37" s="1322"/>
      <c r="BH37" s="1322"/>
    </row>
    <row r="38" spans="1:60"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1123">
        <f>IF(基本情報入力シート!AB60="","",基本情報入力シート!AB60)</f>
        <v>237000</v>
      </c>
      <c r="M38" s="1126">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1473</v>
      </c>
      <c r="U38" s="1343" t="str">
        <f>IF('別紙様式2-3（６月以降分）'!U38="","",'別紙様式2-3（６月以降分）'!U38)</f>
        <v>新加算Ⅱ</v>
      </c>
      <c r="V38" s="1208">
        <f>IFERROR(VLOOKUP(K38,'【参考】数式用'!$A$5:$AB$27,MATCH(U38,'【参考】数式用'!$B$4:$AB$4,0)+1,0),"")</f>
        <v>0.13600000000000001</v>
      </c>
      <c r="W38" s="1214" t="s">
        <v>112</v>
      </c>
      <c r="X38" s="1349">
        <f>'別紙様式2-3（６月以降分）'!X38</f>
        <v>6</v>
      </c>
      <c r="Y38" s="1227" t="s">
        <v>68</v>
      </c>
      <c r="Z38" s="1349">
        <f>'別紙様式2-3（６月以降分）'!Z38</f>
        <v>6</v>
      </c>
      <c r="AA38" s="1227" t="s">
        <v>178</v>
      </c>
      <c r="AB38" s="1349">
        <f>'別紙様式2-3（６月以降分）'!AB38</f>
        <v>7</v>
      </c>
      <c r="AC38" s="1227" t="s">
        <v>68</v>
      </c>
      <c r="AD38" s="1349">
        <f>'別紙様式2-3（６月以降分）'!AD38</f>
        <v>3</v>
      </c>
      <c r="AE38" s="1227" t="s">
        <v>85</v>
      </c>
      <c r="AF38" s="1227" t="s">
        <v>127</v>
      </c>
      <c r="AG38" s="1227">
        <f>IF(X38&gt;=1,(AB38*12+AD38)-(X38*12+Z38)+1,"")</f>
        <v>10</v>
      </c>
      <c r="AH38" s="1231" t="s">
        <v>12</v>
      </c>
      <c r="AI38" s="1243">
        <f>'別紙様式2-3（６月以降分）'!AI38</f>
        <v>3490720</v>
      </c>
      <c r="AJ38" s="1357">
        <f>'別紙様式2-3（６月以降分）'!AJ38</f>
        <v>2643710</v>
      </c>
      <c r="AK38" s="1365">
        <f>'別紙様式2-3（６月以降分）'!AK38</f>
        <v>1155015</v>
      </c>
      <c r="AL38" s="1368" t="str">
        <f>IF('別紙様式2-3（６月以降分）'!AL38="","",'別紙様式2-3（６月以降分）'!AL38)</f>
        <v/>
      </c>
      <c r="AM38" s="1373">
        <f>'別紙様式2-3（６月以降分）'!AM38</f>
        <v>410670</v>
      </c>
      <c r="AN38" s="1380" t="str">
        <f>IF('別紙様式2-3（６月以降分）'!AN38="","",'別紙様式2-3（６月以降分）'!AN38)</f>
        <v>○</v>
      </c>
      <c r="AO38" s="1286" t="str">
        <f>IF('別紙様式2-3（６月以降分）'!AO38="","",'別紙様式2-3（６月以降分）'!AO38)</f>
        <v>令和６年度中に満たす</v>
      </c>
      <c r="AP38" s="1278" t="str">
        <f>IF('別紙様式2-3（６月以降分）'!AP38="","",'別紙様式2-3（６月以降分）'!AP38)</f>
        <v/>
      </c>
      <c r="AQ38" s="1286" t="str">
        <f>IF('別紙様式2-3（６月以降分）'!AQ38="","",'別紙様式2-3（６月以降分）'!AQ38)</f>
        <v>令和６年度中に満たす</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処遇加算Ⅲ</v>
      </c>
      <c r="AX38" s="1327">
        <f>IF(SUM('別紙様式2-2（４・５月分）'!P32:P34)=0,"",SUM('別紙様式2-2（４・５月分）'!P32:P34))</f>
        <v>3.3000000000000002e-002</v>
      </c>
      <c r="AY38" s="1420" t="str">
        <f>IFERROR(VLOOKUP(K38,'【参考】数式用'!$AJ$2:$AK$24,2,FALSE),"")</f>
        <v>介護予防_短期入所生活介護</v>
      </c>
      <c r="AZ38" s="1097"/>
      <c r="BE38" s="129"/>
      <c r="BF38" s="1322" t="str">
        <f>G38</f>
        <v>千葉県</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特定加算Ⅱ</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特定加算なし</v>
      </c>
      <c r="AX39" s="1327"/>
      <c r="AY39" s="1421"/>
      <c r="AZ39" s="1091"/>
      <c r="BE39" s="129"/>
      <c r="BF39" s="1322" t="str">
        <f>G38</f>
        <v>千葉県</v>
      </c>
      <c r="BG39" s="1322"/>
      <c r="BH39" s="1322"/>
    </row>
    <row r="40" spans="1:60" ht="15" customHeight="1">
      <c r="A40" s="849"/>
      <c r="B40" s="857"/>
      <c r="C40" s="860"/>
      <c r="D40" s="860"/>
      <c r="E40" s="860"/>
      <c r="F40" s="878"/>
      <c r="G40" s="884"/>
      <c r="H40" s="884"/>
      <c r="I40" s="884"/>
      <c r="J40" s="1116"/>
      <c r="K40" s="884"/>
      <c r="L40" s="1124"/>
      <c r="M40" s="1127"/>
      <c r="N40" s="1138"/>
      <c r="O40" s="1147"/>
      <c r="P40" s="1157" t="s">
        <v>262</v>
      </c>
      <c r="Q40" s="1167" t="str">
        <f>IFERROR(VLOOKUP('別紙様式2-2（４・５月分）'!AR32,'【参考】数式用'!$AT$5:$AV$22,3,FALSE),"")</f>
        <v xml:space="preserve"> </v>
      </c>
      <c r="R40" s="1175" t="s">
        <v>132</v>
      </c>
      <c r="S40" s="1187" t="str">
        <f>IFERROR(VLOOKUP(K38,'【参考】数式用'!$A$5:$AB$27,MATCH(Q40,'【参考】数式用'!$B$4:$AB$4,0)+1,0),"")</f>
        <v/>
      </c>
      <c r="T40" s="1193" t="s">
        <v>2321</v>
      </c>
      <c r="U40" s="1345"/>
      <c r="V40" s="1210" t="str">
        <f>IFERROR(VLOOKUP(K38,'【参考】数式用'!$A$5:$AB$27,MATCH(U40,'【参考】数式用'!$B$4:$AB$4,0)+1,0),"")</f>
        <v/>
      </c>
      <c r="W40" s="1216" t="s">
        <v>112</v>
      </c>
      <c r="X40" s="1351"/>
      <c r="Y40" s="968" t="s">
        <v>68</v>
      </c>
      <c r="Z40" s="1351"/>
      <c r="AA40" s="968" t="s">
        <v>178</v>
      </c>
      <c r="AB40" s="1351"/>
      <c r="AC40" s="968" t="s">
        <v>68</v>
      </c>
      <c r="AD40" s="1351"/>
      <c r="AE40" s="968" t="s">
        <v>85</v>
      </c>
      <c r="AF40" s="968" t="s">
        <v>127</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千葉県</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ベア加算なし</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ベア加算なし</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千葉県</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2315</v>
      </c>
      <c r="U42" s="1343" t="str">
        <f>IF('別紙様式2-3（６月以降分）'!U42="","",'別紙様式2-3（６月以降分）'!U42)</f>
        <v/>
      </c>
      <c r="V42" s="1208" t="str">
        <f>IFERROR(VLOOKUP(K42,'【参考】数式用'!$A$5:$AB$27,MATCH(U42,'【参考】数式用'!$B$4:$AB$4,0)+1,0),"")</f>
        <v/>
      </c>
      <c r="W42" s="1214" t="s">
        <v>112</v>
      </c>
      <c r="X42" s="1349">
        <f>'別紙様式2-3（６月以降分）'!X42</f>
        <v>6</v>
      </c>
      <c r="Y42" s="1227" t="s">
        <v>68</v>
      </c>
      <c r="Z42" s="1349">
        <f>'別紙様式2-3（６月以降分）'!Z42</f>
        <v>6</v>
      </c>
      <c r="AA42" s="1227" t="s">
        <v>178</v>
      </c>
      <c r="AB42" s="1349">
        <f>'別紙様式2-3（６月以降分）'!AB42</f>
        <v>7</v>
      </c>
      <c r="AC42" s="1227" t="s">
        <v>68</v>
      </c>
      <c r="AD42" s="1349">
        <f>'別紙様式2-3（６月以降分）'!AD42</f>
        <v>3</v>
      </c>
      <c r="AE42" s="1227" t="s">
        <v>85</v>
      </c>
      <c r="AF42" s="1227" t="s">
        <v>127</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262</v>
      </c>
      <c r="Q44" s="1167" t="str">
        <f>IFERROR(VLOOKUP('別紙様式2-2（４・５月分）'!AR35,'【参考】数式用'!$AT$5:$AV$22,3,FALSE),"")</f>
        <v/>
      </c>
      <c r="R44" s="1175" t="s">
        <v>132</v>
      </c>
      <c r="S44" s="1185" t="str">
        <f>IFERROR(VLOOKUP(K42,'【参考】数式用'!$A$5:$AB$27,MATCH(Q44,'【参考】数式用'!$B$4:$AB$4,0)+1,0),"")</f>
        <v/>
      </c>
      <c r="T44" s="1193" t="s">
        <v>2321</v>
      </c>
      <c r="U44" s="1345"/>
      <c r="V44" s="1210" t="str">
        <f>IFERROR(VLOOKUP(K42,'【参考】数式用'!$A$5:$AB$27,MATCH(U44,'【参考】数式用'!$B$4:$AB$4,0)+1,0),"")</f>
        <v/>
      </c>
      <c r="W44" s="1216" t="s">
        <v>112</v>
      </c>
      <c r="X44" s="1351"/>
      <c r="Y44" s="968" t="s">
        <v>68</v>
      </c>
      <c r="Z44" s="1351"/>
      <c r="AA44" s="968" t="s">
        <v>178</v>
      </c>
      <c r="AB44" s="1351"/>
      <c r="AC44" s="968" t="s">
        <v>68</v>
      </c>
      <c r="AD44" s="1351"/>
      <c r="AE44" s="968" t="s">
        <v>85</v>
      </c>
      <c r="AF44" s="968" t="s">
        <v>127</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2315</v>
      </c>
      <c r="U46" s="1343" t="str">
        <f>IF('別紙様式2-3（６月以降分）'!U46="","",'別紙様式2-3（６月以降分）'!U46)</f>
        <v/>
      </c>
      <c r="V46" s="1208" t="str">
        <f>IFERROR(VLOOKUP(K46,'【参考】数式用'!$A$5:$AB$27,MATCH(U46,'【参考】数式用'!$B$4:$AB$4,0)+1,0),"")</f>
        <v/>
      </c>
      <c r="W46" s="1214" t="s">
        <v>112</v>
      </c>
      <c r="X46" s="1349">
        <f>'別紙様式2-3（６月以降分）'!X46</f>
        <v>6</v>
      </c>
      <c r="Y46" s="1227" t="s">
        <v>68</v>
      </c>
      <c r="Z46" s="1349">
        <f>'別紙様式2-3（６月以降分）'!Z46</f>
        <v>6</v>
      </c>
      <c r="AA46" s="1227" t="s">
        <v>178</v>
      </c>
      <c r="AB46" s="1349">
        <f>'別紙様式2-3（６月以降分）'!AB46</f>
        <v>7</v>
      </c>
      <c r="AC46" s="1227" t="s">
        <v>68</v>
      </c>
      <c r="AD46" s="1349">
        <f>'別紙様式2-3（６月以降分）'!AD46</f>
        <v>3</v>
      </c>
      <c r="AE46" s="1227" t="s">
        <v>85</v>
      </c>
      <c r="AF46" s="1227" t="s">
        <v>127</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262</v>
      </c>
      <c r="Q48" s="1167" t="str">
        <f>IFERROR(VLOOKUP('別紙様式2-2（４・５月分）'!AR38,'【参考】数式用'!$AT$5:$AV$22,3,FALSE),"")</f>
        <v/>
      </c>
      <c r="R48" s="1175" t="s">
        <v>132</v>
      </c>
      <c r="S48" s="1187" t="str">
        <f>IFERROR(VLOOKUP(K46,'【参考】数式用'!$A$5:$AB$27,MATCH(Q48,'【参考】数式用'!$B$4:$AB$4,0)+1,0),"")</f>
        <v/>
      </c>
      <c r="T48" s="1193" t="s">
        <v>2321</v>
      </c>
      <c r="U48" s="1345"/>
      <c r="V48" s="1210" t="str">
        <f>IFERROR(VLOOKUP(K46,'【参考】数式用'!$A$5:$AB$27,MATCH(U48,'【参考】数式用'!$B$4:$AB$4,0)+1,0),"")</f>
        <v/>
      </c>
      <c r="W48" s="1216" t="s">
        <v>112</v>
      </c>
      <c r="X48" s="1351"/>
      <c r="Y48" s="968" t="s">
        <v>68</v>
      </c>
      <c r="Z48" s="1351"/>
      <c r="AA48" s="968" t="s">
        <v>178</v>
      </c>
      <c r="AB48" s="1351"/>
      <c r="AC48" s="968" t="s">
        <v>68</v>
      </c>
      <c r="AD48" s="1351"/>
      <c r="AE48" s="968" t="s">
        <v>85</v>
      </c>
      <c r="AF48" s="968" t="s">
        <v>127</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2315</v>
      </c>
      <c r="U50" s="1343" t="str">
        <f>IF('別紙様式2-3（６月以降分）'!U50="","",'別紙様式2-3（６月以降分）'!U50)</f>
        <v/>
      </c>
      <c r="V50" s="1208" t="str">
        <f>IFERROR(VLOOKUP(K50,'【参考】数式用'!$A$5:$AB$27,MATCH(U50,'【参考】数式用'!$B$4:$AB$4,0)+1,0),"")</f>
        <v/>
      </c>
      <c r="W50" s="1214" t="s">
        <v>112</v>
      </c>
      <c r="X50" s="1349">
        <f>'別紙様式2-3（６月以降分）'!X50</f>
        <v>6</v>
      </c>
      <c r="Y50" s="1227" t="s">
        <v>68</v>
      </c>
      <c r="Z50" s="1349">
        <f>'別紙様式2-3（６月以降分）'!Z50</f>
        <v>6</v>
      </c>
      <c r="AA50" s="1227" t="s">
        <v>178</v>
      </c>
      <c r="AB50" s="1349">
        <f>'別紙様式2-3（６月以降分）'!AB50</f>
        <v>7</v>
      </c>
      <c r="AC50" s="1227" t="s">
        <v>68</v>
      </c>
      <c r="AD50" s="1349">
        <f>'別紙様式2-3（６月以降分）'!AD50</f>
        <v>3</v>
      </c>
      <c r="AE50" s="1227" t="s">
        <v>85</v>
      </c>
      <c r="AF50" s="1227" t="s">
        <v>127</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262</v>
      </c>
      <c r="Q52" s="1167" t="str">
        <f>IFERROR(VLOOKUP('別紙様式2-2（４・５月分）'!AR41,'【参考】数式用'!$AT$5:$AV$22,3,FALSE),"")</f>
        <v/>
      </c>
      <c r="R52" s="1175" t="s">
        <v>132</v>
      </c>
      <c r="S52" s="1185" t="str">
        <f>IFERROR(VLOOKUP(K50,'【参考】数式用'!$A$5:$AB$27,MATCH(Q52,'【参考】数式用'!$B$4:$AB$4,0)+1,0),"")</f>
        <v/>
      </c>
      <c r="T52" s="1193" t="s">
        <v>2321</v>
      </c>
      <c r="U52" s="1345"/>
      <c r="V52" s="1210" t="str">
        <f>IFERROR(VLOOKUP(K50,'【参考】数式用'!$A$5:$AB$27,MATCH(U52,'【参考】数式用'!$B$4:$AB$4,0)+1,0),"")</f>
        <v/>
      </c>
      <c r="W52" s="1216" t="s">
        <v>112</v>
      </c>
      <c r="X52" s="1351"/>
      <c r="Y52" s="968" t="s">
        <v>68</v>
      </c>
      <c r="Z52" s="1351"/>
      <c r="AA52" s="968" t="s">
        <v>178</v>
      </c>
      <c r="AB52" s="1351"/>
      <c r="AC52" s="968" t="s">
        <v>68</v>
      </c>
      <c r="AD52" s="1351"/>
      <c r="AE52" s="968" t="s">
        <v>85</v>
      </c>
      <c r="AF52" s="968" t="s">
        <v>127</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2315</v>
      </c>
      <c r="U54" s="1343" t="str">
        <f>IF('別紙様式2-3（６月以降分）'!U54="","",'別紙様式2-3（６月以降分）'!U54)</f>
        <v/>
      </c>
      <c r="V54" s="1208" t="str">
        <f>IFERROR(VLOOKUP(K54,'【参考】数式用'!$A$5:$AB$27,MATCH(U54,'【参考】数式用'!$B$4:$AB$4,0)+1,0),"")</f>
        <v/>
      </c>
      <c r="W54" s="1214" t="s">
        <v>112</v>
      </c>
      <c r="X54" s="1349">
        <f>'別紙様式2-3（６月以降分）'!X54</f>
        <v>6</v>
      </c>
      <c r="Y54" s="1227" t="s">
        <v>68</v>
      </c>
      <c r="Z54" s="1349">
        <f>'別紙様式2-3（６月以降分）'!Z54</f>
        <v>6</v>
      </c>
      <c r="AA54" s="1227" t="s">
        <v>178</v>
      </c>
      <c r="AB54" s="1349">
        <f>'別紙様式2-3（６月以降分）'!AB54</f>
        <v>7</v>
      </c>
      <c r="AC54" s="1227" t="s">
        <v>68</v>
      </c>
      <c r="AD54" s="1349">
        <f>'別紙様式2-3（６月以降分）'!AD54</f>
        <v>3</v>
      </c>
      <c r="AE54" s="1227" t="s">
        <v>85</v>
      </c>
      <c r="AF54" s="1227" t="s">
        <v>127</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262</v>
      </c>
      <c r="Q56" s="1167" t="str">
        <f>IFERROR(VLOOKUP('別紙様式2-2（４・５月分）'!AR44,'【参考】数式用'!$AT$5:$AV$22,3,FALSE),"")</f>
        <v/>
      </c>
      <c r="R56" s="1175" t="s">
        <v>132</v>
      </c>
      <c r="S56" s="1187" t="str">
        <f>IFERROR(VLOOKUP(K54,'【参考】数式用'!$A$5:$AB$27,MATCH(Q56,'【参考】数式用'!$B$4:$AB$4,0)+1,0),"")</f>
        <v/>
      </c>
      <c r="T56" s="1193" t="s">
        <v>2321</v>
      </c>
      <c r="U56" s="1345"/>
      <c r="V56" s="1210" t="str">
        <f>IFERROR(VLOOKUP(K54,'【参考】数式用'!$A$5:$AB$27,MATCH(U56,'【参考】数式用'!$B$4:$AB$4,0)+1,0),"")</f>
        <v/>
      </c>
      <c r="W56" s="1216" t="s">
        <v>112</v>
      </c>
      <c r="X56" s="1351"/>
      <c r="Y56" s="968" t="s">
        <v>68</v>
      </c>
      <c r="Z56" s="1351"/>
      <c r="AA56" s="968" t="s">
        <v>178</v>
      </c>
      <c r="AB56" s="1351"/>
      <c r="AC56" s="968" t="s">
        <v>68</v>
      </c>
      <c r="AD56" s="1351"/>
      <c r="AE56" s="968" t="s">
        <v>85</v>
      </c>
      <c r="AF56" s="968" t="s">
        <v>127</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2315</v>
      </c>
      <c r="U58" s="1343" t="str">
        <f>IF('別紙様式2-3（６月以降分）'!U58="","",'別紙様式2-3（６月以降分）'!U58)</f>
        <v/>
      </c>
      <c r="V58" s="1208" t="str">
        <f>IFERROR(VLOOKUP(K58,'【参考】数式用'!$A$5:$AB$27,MATCH(U58,'【参考】数式用'!$B$4:$AB$4,0)+1,0),"")</f>
        <v/>
      </c>
      <c r="W58" s="1214" t="s">
        <v>112</v>
      </c>
      <c r="X58" s="1349">
        <f>'別紙様式2-3（６月以降分）'!X58</f>
        <v>6</v>
      </c>
      <c r="Y58" s="1227" t="s">
        <v>68</v>
      </c>
      <c r="Z58" s="1349">
        <f>'別紙様式2-3（６月以降分）'!Z58</f>
        <v>6</v>
      </c>
      <c r="AA58" s="1227" t="s">
        <v>178</v>
      </c>
      <c r="AB58" s="1349">
        <f>'別紙様式2-3（６月以降分）'!AB58</f>
        <v>7</v>
      </c>
      <c r="AC58" s="1227" t="s">
        <v>68</v>
      </c>
      <c r="AD58" s="1349">
        <f>'別紙様式2-3（６月以降分）'!AD58</f>
        <v>3</v>
      </c>
      <c r="AE58" s="1227" t="s">
        <v>85</v>
      </c>
      <c r="AF58" s="1227" t="s">
        <v>127</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262</v>
      </c>
      <c r="Q60" s="1167" t="str">
        <f>IFERROR(VLOOKUP('別紙様式2-2（４・５月分）'!AR47,'【参考】数式用'!$AT$5:$AV$22,3,FALSE),"")</f>
        <v/>
      </c>
      <c r="R60" s="1175" t="s">
        <v>132</v>
      </c>
      <c r="S60" s="1185" t="str">
        <f>IFERROR(VLOOKUP(K58,'【参考】数式用'!$A$5:$AB$27,MATCH(Q60,'【参考】数式用'!$B$4:$AB$4,0)+1,0),"")</f>
        <v/>
      </c>
      <c r="T60" s="1193" t="s">
        <v>2321</v>
      </c>
      <c r="U60" s="1345"/>
      <c r="V60" s="1210" t="str">
        <f>IFERROR(VLOOKUP(K58,'【参考】数式用'!$A$5:$AB$27,MATCH(U60,'【参考】数式用'!$B$4:$AB$4,0)+1,0),"")</f>
        <v/>
      </c>
      <c r="W60" s="1216" t="s">
        <v>112</v>
      </c>
      <c r="X60" s="1351"/>
      <c r="Y60" s="968" t="s">
        <v>68</v>
      </c>
      <c r="Z60" s="1351"/>
      <c r="AA60" s="968" t="s">
        <v>178</v>
      </c>
      <c r="AB60" s="1351"/>
      <c r="AC60" s="968" t="s">
        <v>68</v>
      </c>
      <c r="AD60" s="1351"/>
      <c r="AE60" s="968" t="s">
        <v>85</v>
      </c>
      <c r="AF60" s="968" t="s">
        <v>127</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2315</v>
      </c>
      <c r="U62" s="1343" t="str">
        <f>IF('別紙様式2-3（６月以降分）'!U62="","",'別紙様式2-3（６月以降分）'!U62)</f>
        <v/>
      </c>
      <c r="V62" s="1208" t="str">
        <f>IFERROR(VLOOKUP(K62,'【参考】数式用'!$A$5:$AB$27,MATCH(U62,'【参考】数式用'!$B$4:$AB$4,0)+1,0),"")</f>
        <v/>
      </c>
      <c r="W62" s="1214" t="s">
        <v>112</v>
      </c>
      <c r="X62" s="1349">
        <f>'別紙様式2-3（６月以降分）'!X62</f>
        <v>6</v>
      </c>
      <c r="Y62" s="1227" t="s">
        <v>68</v>
      </c>
      <c r="Z62" s="1349">
        <f>'別紙様式2-3（６月以降分）'!Z62</f>
        <v>6</v>
      </c>
      <c r="AA62" s="1227" t="s">
        <v>178</v>
      </c>
      <c r="AB62" s="1349">
        <f>'別紙様式2-3（６月以降分）'!AB62</f>
        <v>7</v>
      </c>
      <c r="AC62" s="1227" t="s">
        <v>68</v>
      </c>
      <c r="AD62" s="1349">
        <f>'別紙様式2-3（６月以降分）'!AD62</f>
        <v>3</v>
      </c>
      <c r="AE62" s="1227" t="s">
        <v>85</v>
      </c>
      <c r="AF62" s="1227" t="s">
        <v>127</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262</v>
      </c>
      <c r="Q64" s="1167" t="str">
        <f>IFERROR(VLOOKUP('別紙様式2-2（４・５月分）'!AR50,'【参考】数式用'!$AT$5:$AV$22,3,FALSE),"")</f>
        <v/>
      </c>
      <c r="R64" s="1175" t="s">
        <v>132</v>
      </c>
      <c r="S64" s="1187" t="str">
        <f>IFERROR(VLOOKUP(K62,'【参考】数式用'!$A$5:$AB$27,MATCH(Q64,'【参考】数式用'!$B$4:$AB$4,0)+1,0),"")</f>
        <v/>
      </c>
      <c r="T64" s="1193" t="s">
        <v>2321</v>
      </c>
      <c r="U64" s="1345"/>
      <c r="V64" s="1210" t="str">
        <f>IFERROR(VLOOKUP(K62,'【参考】数式用'!$A$5:$AB$27,MATCH(U64,'【参考】数式用'!$B$4:$AB$4,0)+1,0),"")</f>
        <v/>
      </c>
      <c r="W64" s="1216" t="s">
        <v>112</v>
      </c>
      <c r="X64" s="1351"/>
      <c r="Y64" s="968" t="s">
        <v>68</v>
      </c>
      <c r="Z64" s="1351"/>
      <c r="AA64" s="968" t="s">
        <v>178</v>
      </c>
      <c r="AB64" s="1351"/>
      <c r="AC64" s="968" t="s">
        <v>68</v>
      </c>
      <c r="AD64" s="1351"/>
      <c r="AE64" s="968" t="s">
        <v>85</v>
      </c>
      <c r="AF64" s="968" t="s">
        <v>127</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2315</v>
      </c>
      <c r="U66" s="1343" t="str">
        <f>IF('別紙様式2-3（６月以降分）'!U66="","",'別紙様式2-3（６月以降分）'!U66)</f>
        <v/>
      </c>
      <c r="V66" s="1208" t="str">
        <f>IFERROR(VLOOKUP(K66,'【参考】数式用'!$A$5:$AB$27,MATCH(U66,'【参考】数式用'!$B$4:$AB$4,0)+1,0),"")</f>
        <v/>
      </c>
      <c r="W66" s="1214" t="s">
        <v>112</v>
      </c>
      <c r="X66" s="1349">
        <f>'別紙様式2-3（６月以降分）'!X66</f>
        <v>6</v>
      </c>
      <c r="Y66" s="1227" t="s">
        <v>68</v>
      </c>
      <c r="Z66" s="1349">
        <f>'別紙様式2-3（６月以降分）'!Z66</f>
        <v>6</v>
      </c>
      <c r="AA66" s="1227" t="s">
        <v>178</v>
      </c>
      <c r="AB66" s="1349">
        <f>'別紙様式2-3（６月以降分）'!AB66</f>
        <v>7</v>
      </c>
      <c r="AC66" s="1227" t="s">
        <v>68</v>
      </c>
      <c r="AD66" s="1349">
        <f>'別紙様式2-3（６月以降分）'!AD66</f>
        <v>3</v>
      </c>
      <c r="AE66" s="1227" t="s">
        <v>85</v>
      </c>
      <c r="AF66" s="1227" t="s">
        <v>127</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262</v>
      </c>
      <c r="Q68" s="1167" t="str">
        <f>IFERROR(VLOOKUP('別紙様式2-2（４・５月分）'!AR53,'【参考】数式用'!$AT$5:$AV$22,3,FALSE),"")</f>
        <v/>
      </c>
      <c r="R68" s="1175" t="s">
        <v>132</v>
      </c>
      <c r="S68" s="1185" t="str">
        <f>IFERROR(VLOOKUP(K66,'【参考】数式用'!$A$5:$AB$27,MATCH(Q68,'【参考】数式用'!$B$4:$AB$4,0)+1,0),"")</f>
        <v/>
      </c>
      <c r="T68" s="1193" t="s">
        <v>2321</v>
      </c>
      <c r="U68" s="1345"/>
      <c r="V68" s="1210" t="str">
        <f>IFERROR(VLOOKUP(K66,'【参考】数式用'!$A$5:$AB$27,MATCH(U68,'【参考】数式用'!$B$4:$AB$4,0)+1,0),"")</f>
        <v/>
      </c>
      <c r="W68" s="1216" t="s">
        <v>112</v>
      </c>
      <c r="X68" s="1351"/>
      <c r="Y68" s="968" t="s">
        <v>68</v>
      </c>
      <c r="Z68" s="1351"/>
      <c r="AA68" s="968" t="s">
        <v>178</v>
      </c>
      <c r="AB68" s="1351"/>
      <c r="AC68" s="968" t="s">
        <v>68</v>
      </c>
      <c r="AD68" s="1351"/>
      <c r="AE68" s="968" t="s">
        <v>85</v>
      </c>
      <c r="AF68" s="968" t="s">
        <v>127</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2315</v>
      </c>
      <c r="U70" s="1343" t="str">
        <f>IF('別紙様式2-3（６月以降分）'!U70="","",'別紙様式2-3（６月以降分）'!U70)</f>
        <v/>
      </c>
      <c r="V70" s="1208" t="str">
        <f>IFERROR(VLOOKUP(K70,'【参考】数式用'!$A$5:$AB$27,MATCH(U70,'【参考】数式用'!$B$4:$AB$4,0)+1,0),"")</f>
        <v/>
      </c>
      <c r="W70" s="1214" t="s">
        <v>112</v>
      </c>
      <c r="X70" s="1349">
        <f>'別紙様式2-3（６月以降分）'!X70</f>
        <v>6</v>
      </c>
      <c r="Y70" s="1227" t="s">
        <v>68</v>
      </c>
      <c r="Z70" s="1349">
        <f>'別紙様式2-3（６月以降分）'!Z70</f>
        <v>6</v>
      </c>
      <c r="AA70" s="1227" t="s">
        <v>178</v>
      </c>
      <c r="AB70" s="1349">
        <f>'別紙様式2-3（６月以降分）'!AB70</f>
        <v>7</v>
      </c>
      <c r="AC70" s="1227" t="s">
        <v>68</v>
      </c>
      <c r="AD70" s="1349">
        <f>'別紙様式2-3（６月以降分）'!AD70</f>
        <v>3</v>
      </c>
      <c r="AE70" s="1227" t="s">
        <v>85</v>
      </c>
      <c r="AF70" s="1227" t="s">
        <v>127</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262</v>
      </c>
      <c r="Q72" s="1167" t="str">
        <f>IFERROR(VLOOKUP('別紙様式2-2（４・５月分）'!AR56,'【参考】数式用'!$AT$5:$AV$22,3,FALSE),"")</f>
        <v/>
      </c>
      <c r="R72" s="1175" t="s">
        <v>132</v>
      </c>
      <c r="S72" s="1187" t="str">
        <f>IFERROR(VLOOKUP(K70,'【参考】数式用'!$A$5:$AB$27,MATCH(Q72,'【参考】数式用'!$B$4:$AB$4,0)+1,0),"")</f>
        <v/>
      </c>
      <c r="T72" s="1193" t="s">
        <v>2321</v>
      </c>
      <c r="U72" s="1345"/>
      <c r="V72" s="1210" t="str">
        <f>IFERROR(VLOOKUP(K70,'【参考】数式用'!$A$5:$AB$27,MATCH(U72,'【参考】数式用'!$B$4:$AB$4,0)+1,0),"")</f>
        <v/>
      </c>
      <c r="W72" s="1216" t="s">
        <v>112</v>
      </c>
      <c r="X72" s="1351"/>
      <c r="Y72" s="968" t="s">
        <v>68</v>
      </c>
      <c r="Z72" s="1351"/>
      <c r="AA72" s="968" t="s">
        <v>178</v>
      </c>
      <c r="AB72" s="1351"/>
      <c r="AC72" s="968" t="s">
        <v>68</v>
      </c>
      <c r="AD72" s="1351"/>
      <c r="AE72" s="968" t="s">
        <v>85</v>
      </c>
      <c r="AF72" s="968" t="s">
        <v>127</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2315</v>
      </c>
      <c r="U74" s="1343" t="str">
        <f>IF('別紙様式2-3（６月以降分）'!U74="","",'別紙様式2-3（６月以降分）'!U74)</f>
        <v/>
      </c>
      <c r="V74" s="1208" t="str">
        <f>IFERROR(VLOOKUP(K74,'【参考】数式用'!$A$5:$AB$27,MATCH(U74,'【参考】数式用'!$B$4:$AB$4,0)+1,0),"")</f>
        <v/>
      </c>
      <c r="W74" s="1214" t="s">
        <v>112</v>
      </c>
      <c r="X74" s="1349">
        <f>'別紙様式2-3（６月以降分）'!X74</f>
        <v>6</v>
      </c>
      <c r="Y74" s="1227" t="s">
        <v>68</v>
      </c>
      <c r="Z74" s="1349">
        <f>'別紙様式2-3（６月以降分）'!Z74</f>
        <v>6</v>
      </c>
      <c r="AA74" s="1227" t="s">
        <v>178</v>
      </c>
      <c r="AB74" s="1349">
        <f>'別紙様式2-3（６月以降分）'!AB74</f>
        <v>7</v>
      </c>
      <c r="AC74" s="1227" t="s">
        <v>68</v>
      </c>
      <c r="AD74" s="1349">
        <f>'別紙様式2-3（６月以降分）'!AD74</f>
        <v>3</v>
      </c>
      <c r="AE74" s="1227" t="s">
        <v>85</v>
      </c>
      <c r="AF74" s="1227" t="s">
        <v>127</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262</v>
      </c>
      <c r="Q76" s="1167" t="str">
        <f>IFERROR(VLOOKUP('別紙様式2-2（４・５月分）'!AR59,'【参考】数式用'!$AT$5:$AV$22,3,FALSE),"")</f>
        <v/>
      </c>
      <c r="R76" s="1175" t="s">
        <v>132</v>
      </c>
      <c r="S76" s="1185" t="str">
        <f>IFERROR(VLOOKUP(K74,'【参考】数式用'!$A$5:$AB$27,MATCH(Q76,'【参考】数式用'!$B$4:$AB$4,0)+1,0),"")</f>
        <v/>
      </c>
      <c r="T76" s="1193" t="s">
        <v>2321</v>
      </c>
      <c r="U76" s="1345"/>
      <c r="V76" s="1210" t="str">
        <f>IFERROR(VLOOKUP(K74,'【参考】数式用'!$A$5:$AB$27,MATCH(U76,'【参考】数式用'!$B$4:$AB$4,0)+1,0),"")</f>
        <v/>
      </c>
      <c r="W76" s="1216" t="s">
        <v>112</v>
      </c>
      <c r="X76" s="1351"/>
      <c r="Y76" s="968" t="s">
        <v>68</v>
      </c>
      <c r="Z76" s="1351"/>
      <c r="AA76" s="968" t="s">
        <v>178</v>
      </c>
      <c r="AB76" s="1351"/>
      <c r="AC76" s="968" t="s">
        <v>68</v>
      </c>
      <c r="AD76" s="1351"/>
      <c r="AE76" s="968" t="s">
        <v>85</v>
      </c>
      <c r="AF76" s="968" t="s">
        <v>127</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2315</v>
      </c>
      <c r="U78" s="1343" t="str">
        <f>IF('別紙様式2-3（６月以降分）'!U78="","",'別紙様式2-3（６月以降分）'!U78)</f>
        <v/>
      </c>
      <c r="V78" s="1208" t="str">
        <f>IFERROR(VLOOKUP(K78,'【参考】数式用'!$A$5:$AB$27,MATCH(U78,'【参考】数式用'!$B$4:$AB$4,0)+1,0),"")</f>
        <v/>
      </c>
      <c r="W78" s="1214" t="s">
        <v>112</v>
      </c>
      <c r="X78" s="1349">
        <f>'別紙様式2-3（６月以降分）'!X78</f>
        <v>6</v>
      </c>
      <c r="Y78" s="1227" t="s">
        <v>68</v>
      </c>
      <c r="Z78" s="1349">
        <f>'別紙様式2-3（６月以降分）'!Z78</f>
        <v>6</v>
      </c>
      <c r="AA78" s="1227" t="s">
        <v>178</v>
      </c>
      <c r="AB78" s="1349">
        <f>'別紙様式2-3（６月以降分）'!AB78</f>
        <v>7</v>
      </c>
      <c r="AC78" s="1227" t="s">
        <v>68</v>
      </c>
      <c r="AD78" s="1349">
        <f>'別紙様式2-3（６月以降分）'!AD78</f>
        <v>3</v>
      </c>
      <c r="AE78" s="1227" t="s">
        <v>85</v>
      </c>
      <c r="AF78" s="1227" t="s">
        <v>127</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262</v>
      </c>
      <c r="Q80" s="1167" t="str">
        <f>IFERROR(VLOOKUP('別紙様式2-2（４・５月分）'!AR62,'【参考】数式用'!$AT$5:$AV$22,3,FALSE),"")</f>
        <v/>
      </c>
      <c r="R80" s="1175" t="s">
        <v>132</v>
      </c>
      <c r="S80" s="1187" t="str">
        <f>IFERROR(VLOOKUP(K78,'【参考】数式用'!$A$5:$AB$27,MATCH(Q80,'【参考】数式用'!$B$4:$AB$4,0)+1,0),"")</f>
        <v/>
      </c>
      <c r="T80" s="1193" t="s">
        <v>2321</v>
      </c>
      <c r="U80" s="1345"/>
      <c r="V80" s="1210" t="str">
        <f>IFERROR(VLOOKUP(K78,'【参考】数式用'!$A$5:$AB$27,MATCH(U80,'【参考】数式用'!$B$4:$AB$4,0)+1,0),"")</f>
        <v/>
      </c>
      <c r="W80" s="1216" t="s">
        <v>112</v>
      </c>
      <c r="X80" s="1351"/>
      <c r="Y80" s="968" t="s">
        <v>68</v>
      </c>
      <c r="Z80" s="1351"/>
      <c r="AA80" s="968" t="s">
        <v>178</v>
      </c>
      <c r="AB80" s="1351"/>
      <c r="AC80" s="968" t="s">
        <v>68</v>
      </c>
      <c r="AD80" s="1351"/>
      <c r="AE80" s="968" t="s">
        <v>85</v>
      </c>
      <c r="AF80" s="968" t="s">
        <v>127</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2315</v>
      </c>
      <c r="U82" s="1343" t="str">
        <f>IF('別紙様式2-3（６月以降分）'!U82="","",'別紙様式2-3（６月以降分）'!U82)</f>
        <v/>
      </c>
      <c r="V82" s="1208" t="str">
        <f>IFERROR(VLOOKUP(K82,'【参考】数式用'!$A$5:$AB$27,MATCH(U82,'【参考】数式用'!$B$4:$AB$4,0)+1,0),"")</f>
        <v/>
      </c>
      <c r="W82" s="1214" t="s">
        <v>112</v>
      </c>
      <c r="X82" s="1349">
        <f>'別紙様式2-3（６月以降分）'!X82</f>
        <v>6</v>
      </c>
      <c r="Y82" s="1227" t="s">
        <v>68</v>
      </c>
      <c r="Z82" s="1349">
        <f>'別紙様式2-3（６月以降分）'!Z82</f>
        <v>6</v>
      </c>
      <c r="AA82" s="1227" t="s">
        <v>178</v>
      </c>
      <c r="AB82" s="1349">
        <f>'別紙様式2-3（６月以降分）'!AB82</f>
        <v>7</v>
      </c>
      <c r="AC82" s="1227" t="s">
        <v>68</v>
      </c>
      <c r="AD82" s="1349">
        <f>'別紙様式2-3（６月以降分）'!AD82</f>
        <v>3</v>
      </c>
      <c r="AE82" s="1227" t="s">
        <v>85</v>
      </c>
      <c r="AF82" s="1227" t="s">
        <v>127</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262</v>
      </c>
      <c r="Q84" s="1167" t="str">
        <f>IFERROR(VLOOKUP('別紙様式2-2（４・５月分）'!AR65,'【参考】数式用'!$AT$5:$AV$22,3,FALSE),"")</f>
        <v/>
      </c>
      <c r="R84" s="1175" t="s">
        <v>132</v>
      </c>
      <c r="S84" s="1185" t="str">
        <f>IFERROR(VLOOKUP(K82,'【参考】数式用'!$A$5:$AB$27,MATCH(Q84,'【参考】数式用'!$B$4:$AB$4,0)+1,0),"")</f>
        <v/>
      </c>
      <c r="T84" s="1193" t="s">
        <v>2321</v>
      </c>
      <c r="U84" s="1345"/>
      <c r="V84" s="1210" t="str">
        <f>IFERROR(VLOOKUP(K82,'【参考】数式用'!$A$5:$AB$27,MATCH(U84,'【参考】数式用'!$B$4:$AB$4,0)+1,0),"")</f>
        <v/>
      </c>
      <c r="W84" s="1216" t="s">
        <v>112</v>
      </c>
      <c r="X84" s="1351"/>
      <c r="Y84" s="968" t="s">
        <v>68</v>
      </c>
      <c r="Z84" s="1351"/>
      <c r="AA84" s="968" t="s">
        <v>178</v>
      </c>
      <c r="AB84" s="1351"/>
      <c r="AC84" s="968" t="s">
        <v>68</v>
      </c>
      <c r="AD84" s="1351"/>
      <c r="AE84" s="968" t="s">
        <v>85</v>
      </c>
      <c r="AF84" s="968" t="s">
        <v>127</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2315</v>
      </c>
      <c r="U86" s="1343" t="str">
        <f>IF('別紙様式2-3（６月以降分）'!U86="","",'別紙様式2-3（６月以降分）'!U86)</f>
        <v/>
      </c>
      <c r="V86" s="1208" t="str">
        <f>IFERROR(VLOOKUP(K86,'【参考】数式用'!$A$5:$AB$27,MATCH(U86,'【参考】数式用'!$B$4:$AB$4,0)+1,0),"")</f>
        <v/>
      </c>
      <c r="W86" s="1214" t="s">
        <v>112</v>
      </c>
      <c r="X86" s="1349">
        <f>'別紙様式2-3（６月以降分）'!X86</f>
        <v>6</v>
      </c>
      <c r="Y86" s="1227" t="s">
        <v>68</v>
      </c>
      <c r="Z86" s="1349">
        <f>'別紙様式2-3（６月以降分）'!Z86</f>
        <v>6</v>
      </c>
      <c r="AA86" s="1227" t="s">
        <v>178</v>
      </c>
      <c r="AB86" s="1349">
        <f>'別紙様式2-3（６月以降分）'!AB86</f>
        <v>7</v>
      </c>
      <c r="AC86" s="1227" t="s">
        <v>68</v>
      </c>
      <c r="AD86" s="1349">
        <f>'別紙様式2-3（６月以降分）'!AD86</f>
        <v>3</v>
      </c>
      <c r="AE86" s="1227" t="s">
        <v>85</v>
      </c>
      <c r="AF86" s="1227" t="s">
        <v>127</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262</v>
      </c>
      <c r="Q88" s="1167" t="str">
        <f>IFERROR(VLOOKUP('別紙様式2-2（４・５月分）'!AR68,'【参考】数式用'!$AT$5:$AV$22,3,FALSE),"")</f>
        <v/>
      </c>
      <c r="R88" s="1175" t="s">
        <v>132</v>
      </c>
      <c r="S88" s="1187" t="str">
        <f>IFERROR(VLOOKUP(K86,'【参考】数式用'!$A$5:$AB$27,MATCH(Q88,'【参考】数式用'!$B$4:$AB$4,0)+1,0),"")</f>
        <v/>
      </c>
      <c r="T88" s="1193" t="s">
        <v>2321</v>
      </c>
      <c r="U88" s="1345"/>
      <c r="V88" s="1210" t="str">
        <f>IFERROR(VLOOKUP(K86,'【参考】数式用'!$A$5:$AB$27,MATCH(U88,'【参考】数式用'!$B$4:$AB$4,0)+1,0),"")</f>
        <v/>
      </c>
      <c r="W88" s="1216" t="s">
        <v>112</v>
      </c>
      <c r="X88" s="1351"/>
      <c r="Y88" s="968" t="s">
        <v>68</v>
      </c>
      <c r="Z88" s="1351"/>
      <c r="AA88" s="968" t="s">
        <v>178</v>
      </c>
      <c r="AB88" s="1351"/>
      <c r="AC88" s="968" t="s">
        <v>68</v>
      </c>
      <c r="AD88" s="1351"/>
      <c r="AE88" s="968" t="s">
        <v>85</v>
      </c>
      <c r="AF88" s="968" t="s">
        <v>127</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2315</v>
      </c>
      <c r="U90" s="1343" t="str">
        <f>IF('別紙様式2-3（６月以降分）'!U90="","",'別紙様式2-3（６月以降分）'!U90)</f>
        <v/>
      </c>
      <c r="V90" s="1208" t="str">
        <f>IFERROR(VLOOKUP(K90,'【参考】数式用'!$A$5:$AB$27,MATCH(U90,'【参考】数式用'!$B$4:$AB$4,0)+1,0),"")</f>
        <v/>
      </c>
      <c r="W90" s="1214" t="s">
        <v>112</v>
      </c>
      <c r="X90" s="1349">
        <f>'別紙様式2-3（６月以降分）'!X90</f>
        <v>6</v>
      </c>
      <c r="Y90" s="1227" t="s">
        <v>68</v>
      </c>
      <c r="Z90" s="1349">
        <f>'別紙様式2-3（６月以降分）'!Z90</f>
        <v>6</v>
      </c>
      <c r="AA90" s="1227" t="s">
        <v>178</v>
      </c>
      <c r="AB90" s="1349">
        <f>'別紙様式2-3（６月以降分）'!AB90</f>
        <v>7</v>
      </c>
      <c r="AC90" s="1227" t="s">
        <v>68</v>
      </c>
      <c r="AD90" s="1349">
        <f>'別紙様式2-3（６月以降分）'!AD90</f>
        <v>3</v>
      </c>
      <c r="AE90" s="1227" t="s">
        <v>85</v>
      </c>
      <c r="AF90" s="1227" t="s">
        <v>127</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262</v>
      </c>
      <c r="Q92" s="1167" t="str">
        <f>IFERROR(VLOOKUP('別紙様式2-2（４・５月分）'!AR71,'【参考】数式用'!$AT$5:$AV$22,3,FALSE),"")</f>
        <v/>
      </c>
      <c r="R92" s="1175" t="s">
        <v>132</v>
      </c>
      <c r="S92" s="1185" t="str">
        <f>IFERROR(VLOOKUP(K90,'【参考】数式用'!$A$5:$AB$27,MATCH(Q92,'【参考】数式用'!$B$4:$AB$4,0)+1,0),"")</f>
        <v/>
      </c>
      <c r="T92" s="1193" t="s">
        <v>2321</v>
      </c>
      <c r="U92" s="1345"/>
      <c r="V92" s="1210" t="str">
        <f>IFERROR(VLOOKUP(K90,'【参考】数式用'!$A$5:$AB$27,MATCH(U92,'【参考】数式用'!$B$4:$AB$4,0)+1,0),"")</f>
        <v/>
      </c>
      <c r="W92" s="1216" t="s">
        <v>112</v>
      </c>
      <c r="X92" s="1351"/>
      <c r="Y92" s="968" t="s">
        <v>68</v>
      </c>
      <c r="Z92" s="1351"/>
      <c r="AA92" s="968" t="s">
        <v>178</v>
      </c>
      <c r="AB92" s="1351"/>
      <c r="AC92" s="968" t="s">
        <v>68</v>
      </c>
      <c r="AD92" s="1351"/>
      <c r="AE92" s="968" t="s">
        <v>85</v>
      </c>
      <c r="AF92" s="968" t="s">
        <v>127</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2315</v>
      </c>
      <c r="U94" s="1343" t="str">
        <f>IF('別紙様式2-3（６月以降分）'!U94="","",'別紙様式2-3（６月以降分）'!U94)</f>
        <v/>
      </c>
      <c r="V94" s="1208" t="str">
        <f>IFERROR(VLOOKUP(K94,'【参考】数式用'!$A$5:$AB$27,MATCH(U94,'【参考】数式用'!$B$4:$AB$4,0)+1,0),"")</f>
        <v/>
      </c>
      <c r="W94" s="1214" t="s">
        <v>112</v>
      </c>
      <c r="X94" s="1349">
        <f>'別紙様式2-3（６月以降分）'!X94</f>
        <v>6</v>
      </c>
      <c r="Y94" s="1227" t="s">
        <v>68</v>
      </c>
      <c r="Z94" s="1349">
        <f>'別紙様式2-3（６月以降分）'!Z94</f>
        <v>6</v>
      </c>
      <c r="AA94" s="1227" t="s">
        <v>178</v>
      </c>
      <c r="AB94" s="1349">
        <f>'別紙様式2-3（６月以降分）'!AB94</f>
        <v>7</v>
      </c>
      <c r="AC94" s="1227" t="s">
        <v>68</v>
      </c>
      <c r="AD94" s="1349">
        <f>'別紙様式2-3（６月以降分）'!AD94</f>
        <v>3</v>
      </c>
      <c r="AE94" s="1227" t="s">
        <v>85</v>
      </c>
      <c r="AF94" s="1227" t="s">
        <v>127</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262</v>
      </c>
      <c r="Q96" s="1167" t="str">
        <f>IFERROR(VLOOKUP('別紙様式2-2（４・５月分）'!AR74,'【参考】数式用'!$AT$5:$AV$22,3,FALSE),"")</f>
        <v/>
      </c>
      <c r="R96" s="1175" t="s">
        <v>132</v>
      </c>
      <c r="S96" s="1187" t="str">
        <f>IFERROR(VLOOKUP(K94,'【参考】数式用'!$A$5:$AB$27,MATCH(Q96,'【参考】数式用'!$B$4:$AB$4,0)+1,0),"")</f>
        <v/>
      </c>
      <c r="T96" s="1193" t="s">
        <v>2321</v>
      </c>
      <c r="U96" s="1345"/>
      <c r="V96" s="1210" t="str">
        <f>IFERROR(VLOOKUP(K94,'【参考】数式用'!$A$5:$AB$27,MATCH(U96,'【参考】数式用'!$B$4:$AB$4,0)+1,0),"")</f>
        <v/>
      </c>
      <c r="W96" s="1216" t="s">
        <v>112</v>
      </c>
      <c r="X96" s="1351"/>
      <c r="Y96" s="968" t="s">
        <v>68</v>
      </c>
      <c r="Z96" s="1351"/>
      <c r="AA96" s="968" t="s">
        <v>178</v>
      </c>
      <c r="AB96" s="1351"/>
      <c r="AC96" s="968" t="s">
        <v>68</v>
      </c>
      <c r="AD96" s="1351"/>
      <c r="AE96" s="968" t="s">
        <v>85</v>
      </c>
      <c r="AF96" s="968" t="s">
        <v>127</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2315</v>
      </c>
      <c r="U98" s="1343" t="str">
        <f>IF('別紙様式2-3（６月以降分）'!U98="","",'別紙様式2-3（６月以降分）'!U98)</f>
        <v/>
      </c>
      <c r="V98" s="1208" t="str">
        <f>IFERROR(VLOOKUP(K98,'【参考】数式用'!$A$5:$AB$27,MATCH(U98,'【参考】数式用'!$B$4:$AB$4,0)+1,0),"")</f>
        <v/>
      </c>
      <c r="W98" s="1214" t="s">
        <v>112</v>
      </c>
      <c r="X98" s="1349">
        <f>'別紙様式2-3（６月以降分）'!X98</f>
        <v>6</v>
      </c>
      <c r="Y98" s="1227" t="s">
        <v>68</v>
      </c>
      <c r="Z98" s="1349">
        <f>'別紙様式2-3（６月以降分）'!Z98</f>
        <v>6</v>
      </c>
      <c r="AA98" s="1227" t="s">
        <v>178</v>
      </c>
      <c r="AB98" s="1349">
        <f>'別紙様式2-3（６月以降分）'!AB98</f>
        <v>7</v>
      </c>
      <c r="AC98" s="1227" t="s">
        <v>68</v>
      </c>
      <c r="AD98" s="1349">
        <f>'別紙様式2-3（６月以降分）'!AD98</f>
        <v>3</v>
      </c>
      <c r="AE98" s="1227" t="s">
        <v>85</v>
      </c>
      <c r="AF98" s="1227" t="s">
        <v>127</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262</v>
      </c>
      <c r="Q100" s="1167" t="str">
        <f>IFERROR(VLOOKUP('別紙様式2-2（４・５月分）'!AR77,'【参考】数式用'!$AT$5:$AV$22,3,FALSE),"")</f>
        <v/>
      </c>
      <c r="R100" s="1175" t="s">
        <v>132</v>
      </c>
      <c r="S100" s="1185" t="str">
        <f>IFERROR(VLOOKUP(K98,'【参考】数式用'!$A$5:$AB$27,MATCH(Q100,'【参考】数式用'!$B$4:$AB$4,0)+1,0),"")</f>
        <v/>
      </c>
      <c r="T100" s="1193" t="s">
        <v>2321</v>
      </c>
      <c r="U100" s="1345"/>
      <c r="V100" s="1210" t="str">
        <f>IFERROR(VLOOKUP(K98,'【参考】数式用'!$A$5:$AB$27,MATCH(U100,'【参考】数式用'!$B$4:$AB$4,0)+1,0),"")</f>
        <v/>
      </c>
      <c r="W100" s="1216" t="s">
        <v>112</v>
      </c>
      <c r="X100" s="1351"/>
      <c r="Y100" s="968" t="s">
        <v>68</v>
      </c>
      <c r="Z100" s="1351"/>
      <c r="AA100" s="968" t="s">
        <v>178</v>
      </c>
      <c r="AB100" s="1351"/>
      <c r="AC100" s="968" t="s">
        <v>68</v>
      </c>
      <c r="AD100" s="1351"/>
      <c r="AE100" s="968" t="s">
        <v>85</v>
      </c>
      <c r="AF100" s="968" t="s">
        <v>127</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2315</v>
      </c>
      <c r="U102" s="1343" t="str">
        <f>IF('別紙様式2-3（６月以降分）'!U102="","",'別紙様式2-3（６月以降分）'!U102)</f>
        <v/>
      </c>
      <c r="V102" s="1208" t="str">
        <f>IFERROR(VLOOKUP(K102,'【参考】数式用'!$A$5:$AB$27,MATCH(U102,'【参考】数式用'!$B$4:$AB$4,0)+1,0),"")</f>
        <v/>
      </c>
      <c r="W102" s="1214" t="s">
        <v>112</v>
      </c>
      <c r="X102" s="1349">
        <f>'別紙様式2-3（６月以降分）'!X102</f>
        <v>6</v>
      </c>
      <c r="Y102" s="1227" t="s">
        <v>68</v>
      </c>
      <c r="Z102" s="1349">
        <f>'別紙様式2-3（６月以降分）'!Z102</f>
        <v>6</v>
      </c>
      <c r="AA102" s="1227" t="s">
        <v>178</v>
      </c>
      <c r="AB102" s="1349">
        <f>'別紙様式2-3（６月以降分）'!AB102</f>
        <v>7</v>
      </c>
      <c r="AC102" s="1227" t="s">
        <v>68</v>
      </c>
      <c r="AD102" s="1349">
        <f>'別紙様式2-3（６月以降分）'!AD102</f>
        <v>3</v>
      </c>
      <c r="AE102" s="1227" t="s">
        <v>85</v>
      </c>
      <c r="AF102" s="1227" t="s">
        <v>127</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262</v>
      </c>
      <c r="Q104" s="1167" t="str">
        <f>IFERROR(VLOOKUP('別紙様式2-2（４・５月分）'!AR80,'【参考】数式用'!$AT$5:$AV$22,3,FALSE),"")</f>
        <v/>
      </c>
      <c r="R104" s="1175" t="s">
        <v>132</v>
      </c>
      <c r="S104" s="1185" t="str">
        <f>IFERROR(VLOOKUP(K102,'【参考】数式用'!$A$5:$AB$27,MATCH(Q104,'【参考】数式用'!$B$4:$AB$4,0)+1,0),"")</f>
        <v/>
      </c>
      <c r="T104" s="1193" t="s">
        <v>2321</v>
      </c>
      <c r="U104" s="1345"/>
      <c r="V104" s="1210" t="str">
        <f>IFERROR(VLOOKUP(K102,'【参考】数式用'!$A$5:$AB$27,MATCH(U104,'【参考】数式用'!$B$4:$AB$4,0)+1,0),"")</f>
        <v/>
      </c>
      <c r="W104" s="1216" t="s">
        <v>112</v>
      </c>
      <c r="X104" s="1351"/>
      <c r="Y104" s="968" t="s">
        <v>68</v>
      </c>
      <c r="Z104" s="1351"/>
      <c r="AA104" s="968" t="s">
        <v>178</v>
      </c>
      <c r="AB104" s="1351"/>
      <c r="AC104" s="968" t="s">
        <v>68</v>
      </c>
      <c r="AD104" s="1351"/>
      <c r="AE104" s="968" t="s">
        <v>85</v>
      </c>
      <c r="AF104" s="968" t="s">
        <v>127</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2315</v>
      </c>
      <c r="U106" s="1343" t="str">
        <f>IF('別紙様式2-3（６月以降分）'!U106="","",'別紙様式2-3（６月以降分）'!U106)</f>
        <v/>
      </c>
      <c r="V106" s="1208" t="str">
        <f>IFERROR(VLOOKUP(K106,'【参考】数式用'!$A$5:$AB$27,MATCH(U106,'【参考】数式用'!$B$4:$AB$4,0)+1,0),"")</f>
        <v/>
      </c>
      <c r="W106" s="1214" t="s">
        <v>112</v>
      </c>
      <c r="X106" s="1349">
        <f>'別紙様式2-3（６月以降分）'!X106</f>
        <v>6</v>
      </c>
      <c r="Y106" s="1227" t="s">
        <v>68</v>
      </c>
      <c r="Z106" s="1349">
        <f>'別紙様式2-3（６月以降分）'!Z106</f>
        <v>6</v>
      </c>
      <c r="AA106" s="1227" t="s">
        <v>178</v>
      </c>
      <c r="AB106" s="1349">
        <f>'別紙様式2-3（６月以降分）'!AB106</f>
        <v>7</v>
      </c>
      <c r="AC106" s="1227" t="s">
        <v>68</v>
      </c>
      <c r="AD106" s="1349">
        <f>'別紙様式2-3（６月以降分）'!AD106</f>
        <v>3</v>
      </c>
      <c r="AE106" s="1227" t="s">
        <v>85</v>
      </c>
      <c r="AF106" s="1227" t="s">
        <v>127</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262</v>
      </c>
      <c r="Q108" s="1167" t="str">
        <f>IFERROR(VLOOKUP('別紙様式2-2（４・５月分）'!AR83,'【参考】数式用'!$AT$5:$AV$22,3,FALSE),"")</f>
        <v/>
      </c>
      <c r="R108" s="1175" t="s">
        <v>132</v>
      </c>
      <c r="S108" s="1187" t="str">
        <f>IFERROR(VLOOKUP(K106,'【参考】数式用'!$A$5:$AB$27,MATCH(Q108,'【参考】数式用'!$B$4:$AB$4,0)+1,0),"")</f>
        <v/>
      </c>
      <c r="T108" s="1193" t="s">
        <v>2321</v>
      </c>
      <c r="U108" s="1345"/>
      <c r="V108" s="1210" t="str">
        <f>IFERROR(VLOOKUP(K106,'【参考】数式用'!$A$5:$AB$27,MATCH(U108,'【参考】数式用'!$B$4:$AB$4,0)+1,0),"")</f>
        <v/>
      </c>
      <c r="W108" s="1216" t="s">
        <v>112</v>
      </c>
      <c r="X108" s="1351"/>
      <c r="Y108" s="968" t="s">
        <v>68</v>
      </c>
      <c r="Z108" s="1351"/>
      <c r="AA108" s="968" t="s">
        <v>178</v>
      </c>
      <c r="AB108" s="1351"/>
      <c r="AC108" s="968" t="s">
        <v>68</v>
      </c>
      <c r="AD108" s="1351"/>
      <c r="AE108" s="968" t="s">
        <v>85</v>
      </c>
      <c r="AF108" s="968" t="s">
        <v>127</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2315</v>
      </c>
      <c r="U110" s="1343" t="str">
        <f>IF('別紙様式2-3（６月以降分）'!U110="","",'別紙様式2-3（６月以降分）'!U110)</f>
        <v/>
      </c>
      <c r="V110" s="1208" t="str">
        <f>IFERROR(VLOOKUP(K110,'【参考】数式用'!$A$5:$AB$27,MATCH(U110,'【参考】数式用'!$B$4:$AB$4,0)+1,0),"")</f>
        <v/>
      </c>
      <c r="W110" s="1214" t="s">
        <v>112</v>
      </c>
      <c r="X110" s="1349">
        <f>'別紙様式2-3（６月以降分）'!X110</f>
        <v>6</v>
      </c>
      <c r="Y110" s="1227" t="s">
        <v>68</v>
      </c>
      <c r="Z110" s="1349">
        <f>'別紙様式2-3（６月以降分）'!Z110</f>
        <v>6</v>
      </c>
      <c r="AA110" s="1227" t="s">
        <v>178</v>
      </c>
      <c r="AB110" s="1349">
        <f>'別紙様式2-3（６月以降分）'!AB110</f>
        <v>7</v>
      </c>
      <c r="AC110" s="1227" t="s">
        <v>68</v>
      </c>
      <c r="AD110" s="1349">
        <f>'別紙様式2-3（６月以降分）'!AD110</f>
        <v>3</v>
      </c>
      <c r="AE110" s="1227" t="s">
        <v>85</v>
      </c>
      <c r="AF110" s="1227" t="s">
        <v>127</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262</v>
      </c>
      <c r="Q112" s="1167" t="str">
        <f>IFERROR(VLOOKUP('別紙様式2-2（４・５月分）'!AR86,'【参考】数式用'!$AT$5:$AV$22,3,FALSE),"")</f>
        <v/>
      </c>
      <c r="R112" s="1175" t="s">
        <v>132</v>
      </c>
      <c r="S112" s="1185" t="str">
        <f>IFERROR(VLOOKUP(K110,'【参考】数式用'!$A$5:$AB$27,MATCH(Q112,'【参考】数式用'!$B$4:$AB$4,0)+1,0),"")</f>
        <v/>
      </c>
      <c r="T112" s="1193" t="s">
        <v>2321</v>
      </c>
      <c r="U112" s="1345"/>
      <c r="V112" s="1210" t="str">
        <f>IFERROR(VLOOKUP(K110,'【参考】数式用'!$A$5:$AB$27,MATCH(U112,'【参考】数式用'!$B$4:$AB$4,0)+1,0),"")</f>
        <v/>
      </c>
      <c r="W112" s="1216" t="s">
        <v>112</v>
      </c>
      <c r="X112" s="1351"/>
      <c r="Y112" s="968" t="s">
        <v>68</v>
      </c>
      <c r="Z112" s="1351"/>
      <c r="AA112" s="968" t="s">
        <v>178</v>
      </c>
      <c r="AB112" s="1351"/>
      <c r="AC112" s="968" t="s">
        <v>68</v>
      </c>
      <c r="AD112" s="1351"/>
      <c r="AE112" s="968" t="s">
        <v>85</v>
      </c>
      <c r="AF112" s="968" t="s">
        <v>127</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2315</v>
      </c>
      <c r="U114" s="1343" t="str">
        <f>IF('別紙様式2-3（６月以降分）'!U114="","",'別紙様式2-3（６月以降分）'!U114)</f>
        <v/>
      </c>
      <c r="V114" s="1208" t="str">
        <f>IFERROR(VLOOKUP(K114,'【参考】数式用'!$A$5:$AB$27,MATCH(U114,'【参考】数式用'!$B$4:$AB$4,0)+1,0),"")</f>
        <v/>
      </c>
      <c r="W114" s="1214" t="s">
        <v>112</v>
      </c>
      <c r="X114" s="1349">
        <f>'別紙様式2-3（６月以降分）'!X114</f>
        <v>6</v>
      </c>
      <c r="Y114" s="1227" t="s">
        <v>68</v>
      </c>
      <c r="Z114" s="1349">
        <f>'別紙様式2-3（６月以降分）'!Z114</f>
        <v>6</v>
      </c>
      <c r="AA114" s="1227" t="s">
        <v>178</v>
      </c>
      <c r="AB114" s="1349">
        <f>'別紙様式2-3（６月以降分）'!AB114</f>
        <v>7</v>
      </c>
      <c r="AC114" s="1227" t="s">
        <v>68</v>
      </c>
      <c r="AD114" s="1349">
        <f>'別紙様式2-3（６月以降分）'!AD114</f>
        <v>3</v>
      </c>
      <c r="AE114" s="1227" t="s">
        <v>85</v>
      </c>
      <c r="AF114" s="1227" t="s">
        <v>127</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262</v>
      </c>
      <c r="Q116" s="1167" t="str">
        <f>IFERROR(VLOOKUP('別紙様式2-2（４・５月分）'!AR89,'【参考】数式用'!$AT$5:$AV$22,3,FALSE),"")</f>
        <v/>
      </c>
      <c r="R116" s="1175" t="s">
        <v>132</v>
      </c>
      <c r="S116" s="1187" t="str">
        <f>IFERROR(VLOOKUP(K114,'【参考】数式用'!$A$5:$AB$27,MATCH(Q116,'【参考】数式用'!$B$4:$AB$4,0)+1,0),"")</f>
        <v/>
      </c>
      <c r="T116" s="1193" t="s">
        <v>2321</v>
      </c>
      <c r="U116" s="1345"/>
      <c r="V116" s="1210" t="str">
        <f>IFERROR(VLOOKUP(K114,'【参考】数式用'!$A$5:$AB$27,MATCH(U116,'【参考】数式用'!$B$4:$AB$4,0)+1,0),"")</f>
        <v/>
      </c>
      <c r="W116" s="1216" t="s">
        <v>112</v>
      </c>
      <c r="X116" s="1351"/>
      <c r="Y116" s="968" t="s">
        <v>68</v>
      </c>
      <c r="Z116" s="1351"/>
      <c r="AA116" s="968" t="s">
        <v>178</v>
      </c>
      <c r="AB116" s="1351"/>
      <c r="AC116" s="968" t="s">
        <v>68</v>
      </c>
      <c r="AD116" s="1351"/>
      <c r="AE116" s="968" t="s">
        <v>85</v>
      </c>
      <c r="AF116" s="968" t="s">
        <v>127</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2315</v>
      </c>
      <c r="U118" s="1343" t="str">
        <f>IF('別紙様式2-3（６月以降分）'!U118="","",'別紙様式2-3（６月以降分）'!U118)</f>
        <v/>
      </c>
      <c r="V118" s="1208" t="str">
        <f>IFERROR(VLOOKUP(K118,'【参考】数式用'!$A$5:$AB$27,MATCH(U118,'【参考】数式用'!$B$4:$AB$4,0)+1,0),"")</f>
        <v/>
      </c>
      <c r="W118" s="1214" t="s">
        <v>112</v>
      </c>
      <c r="X118" s="1349">
        <f>'別紙様式2-3（６月以降分）'!X118</f>
        <v>6</v>
      </c>
      <c r="Y118" s="1227" t="s">
        <v>68</v>
      </c>
      <c r="Z118" s="1349">
        <f>'別紙様式2-3（６月以降分）'!Z118</f>
        <v>6</v>
      </c>
      <c r="AA118" s="1227" t="s">
        <v>178</v>
      </c>
      <c r="AB118" s="1349">
        <f>'別紙様式2-3（６月以降分）'!AB118</f>
        <v>7</v>
      </c>
      <c r="AC118" s="1227" t="s">
        <v>68</v>
      </c>
      <c r="AD118" s="1349">
        <f>'別紙様式2-3（６月以降分）'!AD118</f>
        <v>3</v>
      </c>
      <c r="AE118" s="1227" t="s">
        <v>85</v>
      </c>
      <c r="AF118" s="1227" t="s">
        <v>127</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262</v>
      </c>
      <c r="Q120" s="1167" t="str">
        <f>IFERROR(VLOOKUP('別紙様式2-2（４・５月分）'!AR92,'【参考】数式用'!$AT$5:$AV$22,3,FALSE),"")</f>
        <v/>
      </c>
      <c r="R120" s="1175" t="s">
        <v>132</v>
      </c>
      <c r="S120" s="1185" t="str">
        <f>IFERROR(VLOOKUP(K118,'【参考】数式用'!$A$5:$AB$27,MATCH(Q120,'【参考】数式用'!$B$4:$AB$4,0)+1,0),"")</f>
        <v/>
      </c>
      <c r="T120" s="1193" t="s">
        <v>2321</v>
      </c>
      <c r="U120" s="1345"/>
      <c r="V120" s="1210" t="str">
        <f>IFERROR(VLOOKUP(K118,'【参考】数式用'!$A$5:$AB$27,MATCH(U120,'【参考】数式用'!$B$4:$AB$4,0)+1,0),"")</f>
        <v/>
      </c>
      <c r="W120" s="1216" t="s">
        <v>112</v>
      </c>
      <c r="X120" s="1351"/>
      <c r="Y120" s="968" t="s">
        <v>68</v>
      </c>
      <c r="Z120" s="1351"/>
      <c r="AA120" s="968" t="s">
        <v>178</v>
      </c>
      <c r="AB120" s="1351"/>
      <c r="AC120" s="968" t="s">
        <v>68</v>
      </c>
      <c r="AD120" s="1351"/>
      <c r="AE120" s="968" t="s">
        <v>85</v>
      </c>
      <c r="AF120" s="968" t="s">
        <v>127</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2315</v>
      </c>
      <c r="U122" s="1343" t="str">
        <f>IF('別紙様式2-3（６月以降分）'!U122="","",'別紙様式2-3（６月以降分）'!U122)</f>
        <v/>
      </c>
      <c r="V122" s="1208" t="str">
        <f>IFERROR(VLOOKUP(K122,'【参考】数式用'!$A$5:$AB$27,MATCH(U122,'【参考】数式用'!$B$4:$AB$4,0)+1,0),"")</f>
        <v/>
      </c>
      <c r="W122" s="1214" t="s">
        <v>112</v>
      </c>
      <c r="X122" s="1349">
        <f>'別紙様式2-3（６月以降分）'!X122</f>
        <v>6</v>
      </c>
      <c r="Y122" s="1227" t="s">
        <v>68</v>
      </c>
      <c r="Z122" s="1349">
        <f>'別紙様式2-3（６月以降分）'!Z122</f>
        <v>6</v>
      </c>
      <c r="AA122" s="1227" t="s">
        <v>178</v>
      </c>
      <c r="AB122" s="1349">
        <f>'別紙様式2-3（６月以降分）'!AB122</f>
        <v>7</v>
      </c>
      <c r="AC122" s="1227" t="s">
        <v>68</v>
      </c>
      <c r="AD122" s="1349">
        <f>'別紙様式2-3（６月以降分）'!AD122</f>
        <v>3</v>
      </c>
      <c r="AE122" s="1227" t="s">
        <v>85</v>
      </c>
      <c r="AF122" s="1227" t="s">
        <v>127</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262</v>
      </c>
      <c r="Q124" s="1167" t="str">
        <f>IFERROR(VLOOKUP('別紙様式2-2（４・５月分）'!AR95,'【参考】数式用'!$AT$5:$AV$22,3,FALSE),"")</f>
        <v/>
      </c>
      <c r="R124" s="1175" t="s">
        <v>132</v>
      </c>
      <c r="S124" s="1187" t="str">
        <f>IFERROR(VLOOKUP(K122,'【参考】数式用'!$A$5:$AB$27,MATCH(Q124,'【参考】数式用'!$B$4:$AB$4,0)+1,0),"")</f>
        <v/>
      </c>
      <c r="T124" s="1193" t="s">
        <v>2321</v>
      </c>
      <c r="U124" s="1345"/>
      <c r="V124" s="1210" t="str">
        <f>IFERROR(VLOOKUP(K122,'【参考】数式用'!$A$5:$AB$27,MATCH(U124,'【参考】数式用'!$B$4:$AB$4,0)+1,0),"")</f>
        <v/>
      </c>
      <c r="W124" s="1216" t="s">
        <v>112</v>
      </c>
      <c r="X124" s="1351"/>
      <c r="Y124" s="968" t="s">
        <v>68</v>
      </c>
      <c r="Z124" s="1351"/>
      <c r="AA124" s="968" t="s">
        <v>178</v>
      </c>
      <c r="AB124" s="1351"/>
      <c r="AC124" s="968" t="s">
        <v>68</v>
      </c>
      <c r="AD124" s="1351"/>
      <c r="AE124" s="968" t="s">
        <v>85</v>
      </c>
      <c r="AF124" s="968" t="s">
        <v>127</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2315</v>
      </c>
      <c r="U126" s="1343" t="str">
        <f>IF('別紙様式2-3（６月以降分）'!U126="","",'別紙様式2-3（６月以降分）'!U126)</f>
        <v/>
      </c>
      <c r="V126" s="1208" t="str">
        <f>IFERROR(VLOOKUP(K126,'【参考】数式用'!$A$5:$AB$27,MATCH(U126,'【参考】数式用'!$B$4:$AB$4,0)+1,0),"")</f>
        <v/>
      </c>
      <c r="W126" s="1214" t="s">
        <v>112</v>
      </c>
      <c r="X126" s="1349">
        <f>'別紙様式2-3（６月以降分）'!X126</f>
        <v>6</v>
      </c>
      <c r="Y126" s="1227" t="s">
        <v>68</v>
      </c>
      <c r="Z126" s="1349">
        <f>'別紙様式2-3（６月以降分）'!Z126</f>
        <v>6</v>
      </c>
      <c r="AA126" s="1227" t="s">
        <v>178</v>
      </c>
      <c r="AB126" s="1349">
        <f>'別紙様式2-3（６月以降分）'!AB126</f>
        <v>7</v>
      </c>
      <c r="AC126" s="1227" t="s">
        <v>68</v>
      </c>
      <c r="AD126" s="1349">
        <f>'別紙様式2-3（６月以降分）'!AD126</f>
        <v>3</v>
      </c>
      <c r="AE126" s="1227" t="s">
        <v>85</v>
      </c>
      <c r="AF126" s="1227" t="s">
        <v>127</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262</v>
      </c>
      <c r="Q128" s="1167" t="str">
        <f>IFERROR(VLOOKUP('別紙様式2-2（４・５月分）'!AR98,'【参考】数式用'!$AT$5:$AV$22,3,FALSE),"")</f>
        <v/>
      </c>
      <c r="R128" s="1175" t="s">
        <v>132</v>
      </c>
      <c r="S128" s="1185" t="str">
        <f>IFERROR(VLOOKUP(K126,'【参考】数式用'!$A$5:$AB$27,MATCH(Q128,'【参考】数式用'!$B$4:$AB$4,0)+1,0),"")</f>
        <v/>
      </c>
      <c r="T128" s="1193" t="s">
        <v>2321</v>
      </c>
      <c r="U128" s="1345"/>
      <c r="V128" s="1210" t="str">
        <f>IFERROR(VLOOKUP(K126,'【参考】数式用'!$A$5:$AB$27,MATCH(U128,'【参考】数式用'!$B$4:$AB$4,0)+1,0),"")</f>
        <v/>
      </c>
      <c r="W128" s="1216" t="s">
        <v>112</v>
      </c>
      <c r="X128" s="1351"/>
      <c r="Y128" s="968" t="s">
        <v>68</v>
      </c>
      <c r="Z128" s="1351"/>
      <c r="AA128" s="968" t="s">
        <v>178</v>
      </c>
      <c r="AB128" s="1351"/>
      <c r="AC128" s="968" t="s">
        <v>68</v>
      </c>
      <c r="AD128" s="1351"/>
      <c r="AE128" s="968" t="s">
        <v>85</v>
      </c>
      <c r="AF128" s="968" t="s">
        <v>127</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2315</v>
      </c>
      <c r="U130" s="1343" t="str">
        <f>IF('別紙様式2-3（６月以降分）'!U130="","",'別紙様式2-3（６月以降分）'!U130)</f>
        <v/>
      </c>
      <c r="V130" s="1208" t="str">
        <f>IFERROR(VLOOKUP(K130,'【参考】数式用'!$A$5:$AB$27,MATCH(U130,'【参考】数式用'!$B$4:$AB$4,0)+1,0),"")</f>
        <v/>
      </c>
      <c r="W130" s="1214" t="s">
        <v>112</v>
      </c>
      <c r="X130" s="1349">
        <f>'別紙様式2-3（６月以降分）'!X130</f>
        <v>6</v>
      </c>
      <c r="Y130" s="1227" t="s">
        <v>68</v>
      </c>
      <c r="Z130" s="1349">
        <f>'別紙様式2-3（６月以降分）'!Z130</f>
        <v>6</v>
      </c>
      <c r="AA130" s="1227" t="s">
        <v>178</v>
      </c>
      <c r="AB130" s="1349">
        <f>'別紙様式2-3（６月以降分）'!AB130</f>
        <v>7</v>
      </c>
      <c r="AC130" s="1227" t="s">
        <v>68</v>
      </c>
      <c r="AD130" s="1349">
        <f>'別紙様式2-3（６月以降分）'!AD130</f>
        <v>3</v>
      </c>
      <c r="AE130" s="1227" t="s">
        <v>85</v>
      </c>
      <c r="AF130" s="1227" t="s">
        <v>127</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262</v>
      </c>
      <c r="Q132" s="1167" t="str">
        <f>IFERROR(VLOOKUP('別紙様式2-2（４・５月分）'!AR101,'【参考】数式用'!$AT$5:$AV$22,3,FALSE),"")</f>
        <v/>
      </c>
      <c r="R132" s="1175" t="s">
        <v>132</v>
      </c>
      <c r="S132" s="1187" t="str">
        <f>IFERROR(VLOOKUP(K130,'【参考】数式用'!$A$5:$AB$27,MATCH(Q132,'【参考】数式用'!$B$4:$AB$4,0)+1,0),"")</f>
        <v/>
      </c>
      <c r="T132" s="1193" t="s">
        <v>2321</v>
      </c>
      <c r="U132" s="1345"/>
      <c r="V132" s="1210" t="str">
        <f>IFERROR(VLOOKUP(K130,'【参考】数式用'!$A$5:$AB$27,MATCH(U132,'【参考】数式用'!$B$4:$AB$4,0)+1,0),"")</f>
        <v/>
      </c>
      <c r="W132" s="1216" t="s">
        <v>112</v>
      </c>
      <c r="X132" s="1351"/>
      <c r="Y132" s="968" t="s">
        <v>68</v>
      </c>
      <c r="Z132" s="1351"/>
      <c r="AA132" s="968" t="s">
        <v>178</v>
      </c>
      <c r="AB132" s="1351"/>
      <c r="AC132" s="968" t="s">
        <v>68</v>
      </c>
      <c r="AD132" s="1351"/>
      <c r="AE132" s="968" t="s">
        <v>85</v>
      </c>
      <c r="AF132" s="968" t="s">
        <v>127</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2315</v>
      </c>
      <c r="U134" s="1343" t="str">
        <f>IF('別紙様式2-3（６月以降分）'!U134="","",'別紙様式2-3（６月以降分）'!U134)</f>
        <v/>
      </c>
      <c r="V134" s="1208" t="str">
        <f>IFERROR(VLOOKUP(K134,'【参考】数式用'!$A$5:$AB$27,MATCH(U134,'【参考】数式用'!$B$4:$AB$4,0)+1,0),"")</f>
        <v/>
      </c>
      <c r="W134" s="1214" t="s">
        <v>112</v>
      </c>
      <c r="X134" s="1349">
        <f>'別紙様式2-3（６月以降分）'!X134</f>
        <v>6</v>
      </c>
      <c r="Y134" s="1227" t="s">
        <v>68</v>
      </c>
      <c r="Z134" s="1349">
        <f>'別紙様式2-3（６月以降分）'!Z134</f>
        <v>6</v>
      </c>
      <c r="AA134" s="1227" t="s">
        <v>178</v>
      </c>
      <c r="AB134" s="1349">
        <f>'別紙様式2-3（６月以降分）'!AB134</f>
        <v>7</v>
      </c>
      <c r="AC134" s="1227" t="s">
        <v>68</v>
      </c>
      <c r="AD134" s="1349">
        <f>'別紙様式2-3（６月以降分）'!AD134</f>
        <v>3</v>
      </c>
      <c r="AE134" s="1227" t="s">
        <v>85</v>
      </c>
      <c r="AF134" s="1227" t="s">
        <v>127</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262</v>
      </c>
      <c r="Q136" s="1167" t="str">
        <f>IFERROR(VLOOKUP('別紙様式2-2（４・５月分）'!AR104,'【参考】数式用'!$AT$5:$AV$22,3,FALSE),"")</f>
        <v/>
      </c>
      <c r="R136" s="1175" t="s">
        <v>132</v>
      </c>
      <c r="S136" s="1185" t="str">
        <f>IFERROR(VLOOKUP(K134,'【参考】数式用'!$A$5:$AB$27,MATCH(Q136,'【参考】数式用'!$B$4:$AB$4,0)+1,0),"")</f>
        <v/>
      </c>
      <c r="T136" s="1193" t="s">
        <v>2321</v>
      </c>
      <c r="U136" s="1345"/>
      <c r="V136" s="1210" t="str">
        <f>IFERROR(VLOOKUP(K134,'【参考】数式用'!$A$5:$AB$27,MATCH(U136,'【参考】数式用'!$B$4:$AB$4,0)+1,0),"")</f>
        <v/>
      </c>
      <c r="W136" s="1216" t="s">
        <v>112</v>
      </c>
      <c r="X136" s="1351"/>
      <c r="Y136" s="968" t="s">
        <v>68</v>
      </c>
      <c r="Z136" s="1351"/>
      <c r="AA136" s="968" t="s">
        <v>178</v>
      </c>
      <c r="AB136" s="1351"/>
      <c r="AC136" s="968" t="s">
        <v>68</v>
      </c>
      <c r="AD136" s="1351"/>
      <c r="AE136" s="968" t="s">
        <v>85</v>
      </c>
      <c r="AF136" s="968" t="s">
        <v>127</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2315</v>
      </c>
      <c r="U138" s="1343" t="str">
        <f>IF('別紙様式2-3（６月以降分）'!U138="","",'別紙様式2-3（６月以降分）'!U138)</f>
        <v/>
      </c>
      <c r="V138" s="1208" t="str">
        <f>IFERROR(VLOOKUP(K138,'【参考】数式用'!$A$5:$AB$27,MATCH(U138,'【参考】数式用'!$B$4:$AB$4,0)+1,0),"")</f>
        <v/>
      </c>
      <c r="W138" s="1214" t="s">
        <v>112</v>
      </c>
      <c r="X138" s="1349">
        <f>'別紙様式2-3（６月以降分）'!X138</f>
        <v>6</v>
      </c>
      <c r="Y138" s="1227" t="s">
        <v>68</v>
      </c>
      <c r="Z138" s="1349">
        <f>'別紙様式2-3（６月以降分）'!Z138</f>
        <v>6</v>
      </c>
      <c r="AA138" s="1227" t="s">
        <v>178</v>
      </c>
      <c r="AB138" s="1349">
        <f>'別紙様式2-3（６月以降分）'!AB138</f>
        <v>7</v>
      </c>
      <c r="AC138" s="1227" t="s">
        <v>68</v>
      </c>
      <c r="AD138" s="1349">
        <f>'別紙様式2-3（６月以降分）'!AD138</f>
        <v>3</v>
      </c>
      <c r="AE138" s="1227" t="s">
        <v>85</v>
      </c>
      <c r="AF138" s="1227" t="s">
        <v>127</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262</v>
      </c>
      <c r="Q140" s="1167" t="str">
        <f>IFERROR(VLOOKUP('別紙様式2-2（４・５月分）'!AR107,'【参考】数式用'!$AT$5:$AV$22,3,FALSE),"")</f>
        <v/>
      </c>
      <c r="R140" s="1175" t="s">
        <v>132</v>
      </c>
      <c r="S140" s="1187" t="str">
        <f>IFERROR(VLOOKUP(K138,'【参考】数式用'!$A$5:$AB$27,MATCH(Q140,'【参考】数式用'!$B$4:$AB$4,0)+1,0),"")</f>
        <v/>
      </c>
      <c r="T140" s="1193" t="s">
        <v>2321</v>
      </c>
      <c r="U140" s="1345"/>
      <c r="V140" s="1210" t="str">
        <f>IFERROR(VLOOKUP(K138,'【参考】数式用'!$A$5:$AB$27,MATCH(U140,'【参考】数式用'!$B$4:$AB$4,0)+1,0),"")</f>
        <v/>
      </c>
      <c r="W140" s="1216" t="s">
        <v>112</v>
      </c>
      <c r="X140" s="1351"/>
      <c r="Y140" s="968" t="s">
        <v>68</v>
      </c>
      <c r="Z140" s="1351"/>
      <c r="AA140" s="968" t="s">
        <v>178</v>
      </c>
      <c r="AB140" s="1351"/>
      <c r="AC140" s="968" t="s">
        <v>68</v>
      </c>
      <c r="AD140" s="1351"/>
      <c r="AE140" s="968" t="s">
        <v>85</v>
      </c>
      <c r="AF140" s="968" t="s">
        <v>127</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2315</v>
      </c>
      <c r="U142" s="1343" t="str">
        <f>IF('別紙様式2-3（６月以降分）'!U142="","",'別紙様式2-3（６月以降分）'!U142)</f>
        <v/>
      </c>
      <c r="V142" s="1208" t="str">
        <f>IFERROR(VLOOKUP(K142,'【参考】数式用'!$A$5:$AB$27,MATCH(U142,'【参考】数式用'!$B$4:$AB$4,0)+1,0),"")</f>
        <v/>
      </c>
      <c r="W142" s="1214" t="s">
        <v>112</v>
      </c>
      <c r="X142" s="1349">
        <f>'別紙様式2-3（６月以降分）'!X142</f>
        <v>6</v>
      </c>
      <c r="Y142" s="1227" t="s">
        <v>68</v>
      </c>
      <c r="Z142" s="1349">
        <f>'別紙様式2-3（６月以降分）'!Z142</f>
        <v>6</v>
      </c>
      <c r="AA142" s="1227" t="s">
        <v>178</v>
      </c>
      <c r="AB142" s="1349">
        <f>'別紙様式2-3（６月以降分）'!AB142</f>
        <v>7</v>
      </c>
      <c r="AC142" s="1227" t="s">
        <v>68</v>
      </c>
      <c r="AD142" s="1349">
        <f>'別紙様式2-3（６月以降分）'!AD142</f>
        <v>3</v>
      </c>
      <c r="AE142" s="1227" t="s">
        <v>85</v>
      </c>
      <c r="AF142" s="1227" t="s">
        <v>127</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262</v>
      </c>
      <c r="Q144" s="1167" t="str">
        <f>IFERROR(VLOOKUP('別紙様式2-2（４・５月分）'!AR110,'【参考】数式用'!$AT$5:$AV$22,3,FALSE),"")</f>
        <v/>
      </c>
      <c r="R144" s="1175" t="s">
        <v>132</v>
      </c>
      <c r="S144" s="1185" t="str">
        <f>IFERROR(VLOOKUP(K142,'【参考】数式用'!$A$5:$AB$27,MATCH(Q144,'【参考】数式用'!$B$4:$AB$4,0)+1,0),"")</f>
        <v/>
      </c>
      <c r="T144" s="1193" t="s">
        <v>2321</v>
      </c>
      <c r="U144" s="1345"/>
      <c r="V144" s="1210" t="str">
        <f>IFERROR(VLOOKUP(K142,'【参考】数式用'!$A$5:$AB$27,MATCH(U144,'【参考】数式用'!$B$4:$AB$4,0)+1,0),"")</f>
        <v/>
      </c>
      <c r="W144" s="1216" t="s">
        <v>112</v>
      </c>
      <c r="X144" s="1351"/>
      <c r="Y144" s="968" t="s">
        <v>68</v>
      </c>
      <c r="Z144" s="1351"/>
      <c r="AA144" s="968" t="s">
        <v>178</v>
      </c>
      <c r="AB144" s="1351"/>
      <c r="AC144" s="968" t="s">
        <v>68</v>
      </c>
      <c r="AD144" s="1351"/>
      <c r="AE144" s="968" t="s">
        <v>85</v>
      </c>
      <c r="AF144" s="968" t="s">
        <v>127</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2315</v>
      </c>
      <c r="U146" s="1343" t="str">
        <f>IF('別紙様式2-3（６月以降分）'!U146="","",'別紙様式2-3（６月以降分）'!U146)</f>
        <v/>
      </c>
      <c r="V146" s="1208" t="str">
        <f>IFERROR(VLOOKUP(K146,'【参考】数式用'!$A$5:$AB$27,MATCH(U146,'【参考】数式用'!$B$4:$AB$4,0)+1,0),"")</f>
        <v/>
      </c>
      <c r="W146" s="1214" t="s">
        <v>112</v>
      </c>
      <c r="X146" s="1349">
        <f>'別紙様式2-3（６月以降分）'!X146</f>
        <v>6</v>
      </c>
      <c r="Y146" s="1227" t="s">
        <v>68</v>
      </c>
      <c r="Z146" s="1349">
        <f>'別紙様式2-3（６月以降分）'!Z146</f>
        <v>6</v>
      </c>
      <c r="AA146" s="1227" t="s">
        <v>178</v>
      </c>
      <c r="AB146" s="1349">
        <f>'別紙様式2-3（６月以降分）'!AB146</f>
        <v>7</v>
      </c>
      <c r="AC146" s="1227" t="s">
        <v>68</v>
      </c>
      <c r="AD146" s="1349">
        <f>'別紙様式2-3（６月以降分）'!AD146</f>
        <v>3</v>
      </c>
      <c r="AE146" s="1227" t="s">
        <v>85</v>
      </c>
      <c r="AF146" s="1227" t="s">
        <v>127</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262</v>
      </c>
      <c r="Q148" s="1167" t="str">
        <f>IFERROR(VLOOKUP('別紙様式2-2（４・５月分）'!AR113,'【参考】数式用'!$AT$5:$AV$22,3,FALSE),"")</f>
        <v/>
      </c>
      <c r="R148" s="1175" t="s">
        <v>132</v>
      </c>
      <c r="S148" s="1187" t="str">
        <f>IFERROR(VLOOKUP(K146,'【参考】数式用'!$A$5:$AB$27,MATCH(Q148,'【参考】数式用'!$B$4:$AB$4,0)+1,0),"")</f>
        <v/>
      </c>
      <c r="T148" s="1193" t="s">
        <v>2321</v>
      </c>
      <c r="U148" s="1345"/>
      <c r="V148" s="1210" t="str">
        <f>IFERROR(VLOOKUP(K146,'【参考】数式用'!$A$5:$AB$27,MATCH(U148,'【参考】数式用'!$B$4:$AB$4,0)+1,0),"")</f>
        <v/>
      </c>
      <c r="W148" s="1216" t="s">
        <v>112</v>
      </c>
      <c r="X148" s="1351"/>
      <c r="Y148" s="968" t="s">
        <v>68</v>
      </c>
      <c r="Z148" s="1351"/>
      <c r="AA148" s="968" t="s">
        <v>178</v>
      </c>
      <c r="AB148" s="1351"/>
      <c r="AC148" s="968" t="s">
        <v>68</v>
      </c>
      <c r="AD148" s="1351"/>
      <c r="AE148" s="968" t="s">
        <v>85</v>
      </c>
      <c r="AF148" s="968" t="s">
        <v>127</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2315</v>
      </c>
      <c r="U150" s="1343" t="str">
        <f>IF('別紙様式2-3（６月以降分）'!U150="","",'別紙様式2-3（６月以降分）'!U150)</f>
        <v/>
      </c>
      <c r="V150" s="1208" t="str">
        <f>IFERROR(VLOOKUP(K150,'【参考】数式用'!$A$5:$AB$27,MATCH(U150,'【参考】数式用'!$B$4:$AB$4,0)+1,0),"")</f>
        <v/>
      </c>
      <c r="W150" s="1214" t="s">
        <v>112</v>
      </c>
      <c r="X150" s="1349">
        <f>'別紙様式2-3（６月以降分）'!X150</f>
        <v>6</v>
      </c>
      <c r="Y150" s="1227" t="s">
        <v>68</v>
      </c>
      <c r="Z150" s="1349">
        <f>'別紙様式2-3（６月以降分）'!Z150</f>
        <v>6</v>
      </c>
      <c r="AA150" s="1227" t="s">
        <v>178</v>
      </c>
      <c r="AB150" s="1349">
        <f>'別紙様式2-3（６月以降分）'!AB150</f>
        <v>7</v>
      </c>
      <c r="AC150" s="1227" t="s">
        <v>68</v>
      </c>
      <c r="AD150" s="1349">
        <f>'別紙様式2-3（６月以降分）'!AD150</f>
        <v>3</v>
      </c>
      <c r="AE150" s="1227" t="s">
        <v>85</v>
      </c>
      <c r="AF150" s="1227" t="s">
        <v>127</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262</v>
      </c>
      <c r="Q152" s="1167" t="str">
        <f>IFERROR(VLOOKUP('別紙様式2-2（４・５月分）'!AR116,'【参考】数式用'!$AT$5:$AV$22,3,FALSE),"")</f>
        <v/>
      </c>
      <c r="R152" s="1175" t="s">
        <v>132</v>
      </c>
      <c r="S152" s="1185" t="str">
        <f>IFERROR(VLOOKUP(K150,'【参考】数式用'!$A$5:$AB$27,MATCH(Q152,'【参考】数式用'!$B$4:$AB$4,0)+1,0),"")</f>
        <v/>
      </c>
      <c r="T152" s="1193" t="s">
        <v>2321</v>
      </c>
      <c r="U152" s="1345"/>
      <c r="V152" s="1210" t="str">
        <f>IFERROR(VLOOKUP(K150,'【参考】数式用'!$A$5:$AB$27,MATCH(U152,'【参考】数式用'!$B$4:$AB$4,0)+1,0),"")</f>
        <v/>
      </c>
      <c r="W152" s="1216" t="s">
        <v>112</v>
      </c>
      <c r="X152" s="1351"/>
      <c r="Y152" s="968" t="s">
        <v>68</v>
      </c>
      <c r="Z152" s="1351"/>
      <c r="AA152" s="968" t="s">
        <v>178</v>
      </c>
      <c r="AB152" s="1351"/>
      <c r="AC152" s="968" t="s">
        <v>68</v>
      </c>
      <c r="AD152" s="1351"/>
      <c r="AE152" s="968" t="s">
        <v>85</v>
      </c>
      <c r="AF152" s="968" t="s">
        <v>127</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2315</v>
      </c>
      <c r="U154" s="1343" t="str">
        <f>IF('別紙様式2-3（６月以降分）'!U154="","",'別紙様式2-3（６月以降分）'!U154)</f>
        <v/>
      </c>
      <c r="V154" s="1208" t="str">
        <f>IFERROR(VLOOKUP(K154,'【参考】数式用'!$A$5:$AB$27,MATCH(U154,'【参考】数式用'!$B$4:$AB$4,0)+1,0),"")</f>
        <v/>
      </c>
      <c r="W154" s="1214" t="s">
        <v>112</v>
      </c>
      <c r="X154" s="1349">
        <f>'別紙様式2-3（６月以降分）'!X154</f>
        <v>6</v>
      </c>
      <c r="Y154" s="1227" t="s">
        <v>68</v>
      </c>
      <c r="Z154" s="1349">
        <f>'別紙様式2-3（６月以降分）'!Z154</f>
        <v>6</v>
      </c>
      <c r="AA154" s="1227" t="s">
        <v>178</v>
      </c>
      <c r="AB154" s="1349">
        <f>'別紙様式2-3（６月以降分）'!AB154</f>
        <v>7</v>
      </c>
      <c r="AC154" s="1227" t="s">
        <v>68</v>
      </c>
      <c r="AD154" s="1349">
        <f>'別紙様式2-3（６月以降分）'!AD154</f>
        <v>3</v>
      </c>
      <c r="AE154" s="1227" t="s">
        <v>85</v>
      </c>
      <c r="AF154" s="1227" t="s">
        <v>127</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262</v>
      </c>
      <c r="Q156" s="1167" t="str">
        <f>IFERROR(VLOOKUP('別紙様式2-2（４・５月分）'!AR119,'【参考】数式用'!$AT$5:$AV$22,3,FALSE),"")</f>
        <v/>
      </c>
      <c r="R156" s="1175" t="s">
        <v>132</v>
      </c>
      <c r="S156" s="1187" t="str">
        <f>IFERROR(VLOOKUP(K154,'【参考】数式用'!$A$5:$AB$27,MATCH(Q156,'【参考】数式用'!$B$4:$AB$4,0)+1,0),"")</f>
        <v/>
      </c>
      <c r="T156" s="1193" t="s">
        <v>2321</v>
      </c>
      <c r="U156" s="1345"/>
      <c r="V156" s="1210" t="str">
        <f>IFERROR(VLOOKUP(K154,'【参考】数式用'!$A$5:$AB$27,MATCH(U156,'【参考】数式用'!$B$4:$AB$4,0)+1,0),"")</f>
        <v/>
      </c>
      <c r="W156" s="1216" t="s">
        <v>112</v>
      </c>
      <c r="X156" s="1351"/>
      <c r="Y156" s="968" t="s">
        <v>68</v>
      </c>
      <c r="Z156" s="1351"/>
      <c r="AA156" s="968" t="s">
        <v>178</v>
      </c>
      <c r="AB156" s="1351"/>
      <c r="AC156" s="968" t="s">
        <v>68</v>
      </c>
      <c r="AD156" s="1351"/>
      <c r="AE156" s="968" t="s">
        <v>85</v>
      </c>
      <c r="AF156" s="968" t="s">
        <v>127</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2315</v>
      </c>
      <c r="U158" s="1343" t="str">
        <f>IF('別紙様式2-3（６月以降分）'!U158="","",'別紙様式2-3（６月以降分）'!U158)</f>
        <v/>
      </c>
      <c r="V158" s="1208" t="str">
        <f>IFERROR(VLOOKUP(K158,'【参考】数式用'!$A$5:$AB$27,MATCH(U158,'【参考】数式用'!$B$4:$AB$4,0)+1,0),"")</f>
        <v/>
      </c>
      <c r="W158" s="1214" t="s">
        <v>112</v>
      </c>
      <c r="X158" s="1349">
        <f>'別紙様式2-3（６月以降分）'!X158</f>
        <v>6</v>
      </c>
      <c r="Y158" s="1227" t="s">
        <v>68</v>
      </c>
      <c r="Z158" s="1349">
        <f>'別紙様式2-3（６月以降分）'!Z158</f>
        <v>6</v>
      </c>
      <c r="AA158" s="1227" t="s">
        <v>178</v>
      </c>
      <c r="AB158" s="1349">
        <f>'別紙様式2-3（６月以降分）'!AB158</f>
        <v>7</v>
      </c>
      <c r="AC158" s="1227" t="s">
        <v>68</v>
      </c>
      <c r="AD158" s="1349">
        <f>'別紙様式2-3（６月以降分）'!AD158</f>
        <v>3</v>
      </c>
      <c r="AE158" s="1227" t="s">
        <v>85</v>
      </c>
      <c r="AF158" s="1227" t="s">
        <v>127</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262</v>
      </c>
      <c r="Q160" s="1167" t="str">
        <f>IFERROR(VLOOKUP('別紙様式2-2（４・５月分）'!AR122,'【参考】数式用'!$AT$5:$AV$22,3,FALSE),"")</f>
        <v/>
      </c>
      <c r="R160" s="1175" t="s">
        <v>132</v>
      </c>
      <c r="S160" s="1185" t="str">
        <f>IFERROR(VLOOKUP(K158,'【参考】数式用'!$A$5:$AB$27,MATCH(Q160,'【参考】数式用'!$B$4:$AB$4,0)+1,0),"")</f>
        <v/>
      </c>
      <c r="T160" s="1193" t="s">
        <v>2321</v>
      </c>
      <c r="U160" s="1345"/>
      <c r="V160" s="1210" t="str">
        <f>IFERROR(VLOOKUP(K158,'【参考】数式用'!$A$5:$AB$27,MATCH(U160,'【参考】数式用'!$B$4:$AB$4,0)+1,0),"")</f>
        <v/>
      </c>
      <c r="W160" s="1216" t="s">
        <v>112</v>
      </c>
      <c r="X160" s="1351"/>
      <c r="Y160" s="968" t="s">
        <v>68</v>
      </c>
      <c r="Z160" s="1351"/>
      <c r="AA160" s="968" t="s">
        <v>178</v>
      </c>
      <c r="AB160" s="1351"/>
      <c r="AC160" s="968" t="s">
        <v>68</v>
      </c>
      <c r="AD160" s="1351"/>
      <c r="AE160" s="968" t="s">
        <v>85</v>
      </c>
      <c r="AF160" s="968" t="s">
        <v>127</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2315</v>
      </c>
      <c r="U162" s="1343" t="str">
        <f>IF('別紙様式2-3（６月以降分）'!U162="","",'別紙様式2-3（６月以降分）'!U162)</f>
        <v/>
      </c>
      <c r="V162" s="1208" t="str">
        <f>IFERROR(VLOOKUP(K162,'【参考】数式用'!$A$5:$AB$27,MATCH(U162,'【参考】数式用'!$B$4:$AB$4,0)+1,0),"")</f>
        <v/>
      </c>
      <c r="W162" s="1214" t="s">
        <v>112</v>
      </c>
      <c r="X162" s="1349">
        <f>'別紙様式2-3（６月以降分）'!X162</f>
        <v>6</v>
      </c>
      <c r="Y162" s="1227" t="s">
        <v>68</v>
      </c>
      <c r="Z162" s="1349">
        <f>'別紙様式2-3（６月以降分）'!Z162</f>
        <v>6</v>
      </c>
      <c r="AA162" s="1227" t="s">
        <v>178</v>
      </c>
      <c r="AB162" s="1349">
        <f>'別紙様式2-3（６月以降分）'!AB162</f>
        <v>7</v>
      </c>
      <c r="AC162" s="1227" t="s">
        <v>68</v>
      </c>
      <c r="AD162" s="1349">
        <f>'別紙様式2-3（６月以降分）'!AD162</f>
        <v>3</v>
      </c>
      <c r="AE162" s="1227" t="s">
        <v>85</v>
      </c>
      <c r="AF162" s="1227" t="s">
        <v>127</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262</v>
      </c>
      <c r="Q164" s="1167" t="str">
        <f>IFERROR(VLOOKUP('別紙様式2-2（４・５月分）'!AR125,'【参考】数式用'!$AT$5:$AV$22,3,FALSE),"")</f>
        <v/>
      </c>
      <c r="R164" s="1175" t="s">
        <v>132</v>
      </c>
      <c r="S164" s="1187" t="str">
        <f>IFERROR(VLOOKUP(K162,'【参考】数式用'!$A$5:$AB$27,MATCH(Q164,'【参考】数式用'!$B$4:$AB$4,0)+1,0),"")</f>
        <v/>
      </c>
      <c r="T164" s="1193" t="s">
        <v>2321</v>
      </c>
      <c r="U164" s="1345"/>
      <c r="V164" s="1210" t="str">
        <f>IFERROR(VLOOKUP(K162,'【参考】数式用'!$A$5:$AB$27,MATCH(U164,'【参考】数式用'!$B$4:$AB$4,0)+1,0),"")</f>
        <v/>
      </c>
      <c r="W164" s="1216" t="s">
        <v>112</v>
      </c>
      <c r="X164" s="1351"/>
      <c r="Y164" s="968" t="s">
        <v>68</v>
      </c>
      <c r="Z164" s="1351"/>
      <c r="AA164" s="968" t="s">
        <v>178</v>
      </c>
      <c r="AB164" s="1351"/>
      <c r="AC164" s="968" t="s">
        <v>68</v>
      </c>
      <c r="AD164" s="1351"/>
      <c r="AE164" s="968" t="s">
        <v>85</v>
      </c>
      <c r="AF164" s="968" t="s">
        <v>127</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2315</v>
      </c>
      <c r="U166" s="1343" t="str">
        <f>IF('別紙様式2-3（６月以降分）'!U166="","",'別紙様式2-3（６月以降分）'!U166)</f>
        <v/>
      </c>
      <c r="V166" s="1208" t="str">
        <f>IFERROR(VLOOKUP(K166,'【参考】数式用'!$A$5:$AB$27,MATCH(U166,'【参考】数式用'!$B$4:$AB$4,0)+1,0),"")</f>
        <v/>
      </c>
      <c r="W166" s="1214" t="s">
        <v>112</v>
      </c>
      <c r="X166" s="1349">
        <f>'別紙様式2-3（６月以降分）'!X166</f>
        <v>6</v>
      </c>
      <c r="Y166" s="1227" t="s">
        <v>68</v>
      </c>
      <c r="Z166" s="1349">
        <f>'別紙様式2-3（６月以降分）'!Z166</f>
        <v>6</v>
      </c>
      <c r="AA166" s="1227" t="s">
        <v>178</v>
      </c>
      <c r="AB166" s="1349">
        <f>'別紙様式2-3（６月以降分）'!AB166</f>
        <v>7</v>
      </c>
      <c r="AC166" s="1227" t="s">
        <v>68</v>
      </c>
      <c r="AD166" s="1349">
        <f>'別紙様式2-3（６月以降分）'!AD166</f>
        <v>3</v>
      </c>
      <c r="AE166" s="1227" t="s">
        <v>85</v>
      </c>
      <c r="AF166" s="1227" t="s">
        <v>127</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262</v>
      </c>
      <c r="Q168" s="1167" t="str">
        <f>IFERROR(VLOOKUP('別紙様式2-2（４・５月分）'!AR128,'【参考】数式用'!$AT$5:$AV$22,3,FALSE),"")</f>
        <v/>
      </c>
      <c r="R168" s="1175" t="s">
        <v>132</v>
      </c>
      <c r="S168" s="1185" t="str">
        <f>IFERROR(VLOOKUP(K166,'【参考】数式用'!$A$5:$AB$27,MATCH(Q168,'【参考】数式用'!$B$4:$AB$4,0)+1,0),"")</f>
        <v/>
      </c>
      <c r="T168" s="1193" t="s">
        <v>2321</v>
      </c>
      <c r="U168" s="1345"/>
      <c r="V168" s="1210" t="str">
        <f>IFERROR(VLOOKUP(K166,'【参考】数式用'!$A$5:$AB$27,MATCH(U168,'【参考】数式用'!$B$4:$AB$4,0)+1,0),"")</f>
        <v/>
      </c>
      <c r="W168" s="1216" t="s">
        <v>112</v>
      </c>
      <c r="X168" s="1351"/>
      <c r="Y168" s="968" t="s">
        <v>68</v>
      </c>
      <c r="Z168" s="1351"/>
      <c r="AA168" s="968" t="s">
        <v>178</v>
      </c>
      <c r="AB168" s="1351"/>
      <c r="AC168" s="968" t="s">
        <v>68</v>
      </c>
      <c r="AD168" s="1351"/>
      <c r="AE168" s="968" t="s">
        <v>85</v>
      </c>
      <c r="AF168" s="968" t="s">
        <v>127</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2315</v>
      </c>
      <c r="U170" s="1343" t="str">
        <f>IF('別紙様式2-3（６月以降分）'!U170="","",'別紙様式2-3（６月以降分）'!U170)</f>
        <v/>
      </c>
      <c r="V170" s="1208" t="str">
        <f>IFERROR(VLOOKUP(K170,'【参考】数式用'!$A$5:$AB$27,MATCH(U170,'【参考】数式用'!$B$4:$AB$4,0)+1,0),"")</f>
        <v/>
      </c>
      <c r="W170" s="1214" t="s">
        <v>112</v>
      </c>
      <c r="X170" s="1349">
        <f>'別紙様式2-3（６月以降分）'!X170</f>
        <v>6</v>
      </c>
      <c r="Y170" s="1227" t="s">
        <v>68</v>
      </c>
      <c r="Z170" s="1349">
        <f>'別紙様式2-3（６月以降分）'!Z170</f>
        <v>6</v>
      </c>
      <c r="AA170" s="1227" t="s">
        <v>178</v>
      </c>
      <c r="AB170" s="1349">
        <f>'別紙様式2-3（６月以降分）'!AB170</f>
        <v>7</v>
      </c>
      <c r="AC170" s="1227" t="s">
        <v>68</v>
      </c>
      <c r="AD170" s="1349">
        <f>'別紙様式2-3（６月以降分）'!AD170</f>
        <v>3</v>
      </c>
      <c r="AE170" s="1227" t="s">
        <v>85</v>
      </c>
      <c r="AF170" s="1227" t="s">
        <v>127</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262</v>
      </c>
      <c r="Q172" s="1167" t="str">
        <f>IFERROR(VLOOKUP('別紙様式2-2（４・５月分）'!AR131,'【参考】数式用'!$AT$5:$AV$22,3,FALSE),"")</f>
        <v/>
      </c>
      <c r="R172" s="1175" t="s">
        <v>132</v>
      </c>
      <c r="S172" s="1185" t="str">
        <f>IFERROR(VLOOKUP(K170,'【参考】数式用'!$A$5:$AB$27,MATCH(Q172,'【参考】数式用'!$B$4:$AB$4,0)+1,0),"")</f>
        <v/>
      </c>
      <c r="T172" s="1193" t="s">
        <v>2321</v>
      </c>
      <c r="U172" s="1345"/>
      <c r="V172" s="1210" t="str">
        <f>IFERROR(VLOOKUP(K170,'【参考】数式用'!$A$5:$AB$27,MATCH(U172,'【参考】数式用'!$B$4:$AB$4,0)+1,0),"")</f>
        <v/>
      </c>
      <c r="W172" s="1216" t="s">
        <v>112</v>
      </c>
      <c r="X172" s="1351"/>
      <c r="Y172" s="968" t="s">
        <v>68</v>
      </c>
      <c r="Z172" s="1351"/>
      <c r="AA172" s="968" t="s">
        <v>178</v>
      </c>
      <c r="AB172" s="1351"/>
      <c r="AC172" s="968" t="s">
        <v>68</v>
      </c>
      <c r="AD172" s="1351"/>
      <c r="AE172" s="968" t="s">
        <v>85</v>
      </c>
      <c r="AF172" s="968" t="s">
        <v>127</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2315</v>
      </c>
      <c r="U174" s="1343" t="str">
        <f>IF('別紙様式2-3（６月以降分）'!U174="","",'別紙様式2-3（６月以降分）'!U174)</f>
        <v/>
      </c>
      <c r="V174" s="1208" t="str">
        <f>IFERROR(VLOOKUP(K174,'【参考】数式用'!$A$5:$AB$27,MATCH(U174,'【参考】数式用'!$B$4:$AB$4,0)+1,0),"")</f>
        <v/>
      </c>
      <c r="W174" s="1214" t="s">
        <v>112</v>
      </c>
      <c r="X174" s="1349">
        <f>'別紙様式2-3（６月以降分）'!X174</f>
        <v>6</v>
      </c>
      <c r="Y174" s="1227" t="s">
        <v>68</v>
      </c>
      <c r="Z174" s="1349">
        <f>'別紙様式2-3（６月以降分）'!Z174</f>
        <v>6</v>
      </c>
      <c r="AA174" s="1227" t="s">
        <v>178</v>
      </c>
      <c r="AB174" s="1349">
        <f>'別紙様式2-3（６月以降分）'!AB174</f>
        <v>7</v>
      </c>
      <c r="AC174" s="1227" t="s">
        <v>68</v>
      </c>
      <c r="AD174" s="1349">
        <f>'別紙様式2-3（６月以降分）'!AD174</f>
        <v>3</v>
      </c>
      <c r="AE174" s="1227" t="s">
        <v>85</v>
      </c>
      <c r="AF174" s="1227" t="s">
        <v>127</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262</v>
      </c>
      <c r="Q176" s="1167" t="str">
        <f>IFERROR(VLOOKUP('別紙様式2-2（４・５月分）'!AR134,'【参考】数式用'!$AT$5:$AV$22,3,FALSE),"")</f>
        <v/>
      </c>
      <c r="R176" s="1175" t="s">
        <v>132</v>
      </c>
      <c r="S176" s="1187" t="str">
        <f>IFERROR(VLOOKUP(K174,'【参考】数式用'!$A$5:$AB$27,MATCH(Q176,'【参考】数式用'!$B$4:$AB$4,0)+1,0),"")</f>
        <v/>
      </c>
      <c r="T176" s="1193" t="s">
        <v>2321</v>
      </c>
      <c r="U176" s="1345"/>
      <c r="V176" s="1210" t="str">
        <f>IFERROR(VLOOKUP(K174,'【参考】数式用'!$A$5:$AB$27,MATCH(U176,'【参考】数式用'!$B$4:$AB$4,0)+1,0),"")</f>
        <v/>
      </c>
      <c r="W176" s="1216" t="s">
        <v>112</v>
      </c>
      <c r="X176" s="1351"/>
      <c r="Y176" s="968" t="s">
        <v>68</v>
      </c>
      <c r="Z176" s="1351"/>
      <c r="AA176" s="968" t="s">
        <v>178</v>
      </c>
      <c r="AB176" s="1351"/>
      <c r="AC176" s="968" t="s">
        <v>68</v>
      </c>
      <c r="AD176" s="1351"/>
      <c r="AE176" s="968" t="s">
        <v>85</v>
      </c>
      <c r="AF176" s="968" t="s">
        <v>127</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2315</v>
      </c>
      <c r="U178" s="1343" t="str">
        <f>IF('別紙様式2-3（６月以降分）'!U178="","",'別紙様式2-3（６月以降分）'!U178)</f>
        <v/>
      </c>
      <c r="V178" s="1208" t="str">
        <f>IFERROR(VLOOKUP(K178,'【参考】数式用'!$A$5:$AB$27,MATCH(U178,'【参考】数式用'!$B$4:$AB$4,0)+1,0),"")</f>
        <v/>
      </c>
      <c r="W178" s="1214" t="s">
        <v>112</v>
      </c>
      <c r="X178" s="1349">
        <f>'別紙様式2-3（６月以降分）'!X178</f>
        <v>6</v>
      </c>
      <c r="Y178" s="1227" t="s">
        <v>68</v>
      </c>
      <c r="Z178" s="1349">
        <f>'別紙様式2-3（６月以降分）'!Z178</f>
        <v>6</v>
      </c>
      <c r="AA178" s="1227" t="s">
        <v>178</v>
      </c>
      <c r="AB178" s="1349">
        <f>'別紙様式2-3（６月以降分）'!AB178</f>
        <v>7</v>
      </c>
      <c r="AC178" s="1227" t="s">
        <v>68</v>
      </c>
      <c r="AD178" s="1349">
        <f>'別紙様式2-3（６月以降分）'!AD178</f>
        <v>3</v>
      </c>
      <c r="AE178" s="1227" t="s">
        <v>85</v>
      </c>
      <c r="AF178" s="1227" t="s">
        <v>127</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262</v>
      </c>
      <c r="Q180" s="1167" t="str">
        <f>IFERROR(VLOOKUP('別紙様式2-2（４・５月分）'!AR137,'【参考】数式用'!$AT$5:$AV$22,3,FALSE),"")</f>
        <v/>
      </c>
      <c r="R180" s="1175" t="s">
        <v>132</v>
      </c>
      <c r="S180" s="1185" t="str">
        <f>IFERROR(VLOOKUP(K178,'【参考】数式用'!$A$5:$AB$27,MATCH(Q180,'【参考】数式用'!$B$4:$AB$4,0)+1,0),"")</f>
        <v/>
      </c>
      <c r="T180" s="1193" t="s">
        <v>2321</v>
      </c>
      <c r="U180" s="1345"/>
      <c r="V180" s="1210" t="str">
        <f>IFERROR(VLOOKUP(K178,'【参考】数式用'!$A$5:$AB$27,MATCH(U180,'【参考】数式用'!$B$4:$AB$4,0)+1,0),"")</f>
        <v/>
      </c>
      <c r="W180" s="1216" t="s">
        <v>112</v>
      </c>
      <c r="X180" s="1351"/>
      <c r="Y180" s="968" t="s">
        <v>68</v>
      </c>
      <c r="Z180" s="1351"/>
      <c r="AA180" s="968" t="s">
        <v>178</v>
      </c>
      <c r="AB180" s="1351"/>
      <c r="AC180" s="968" t="s">
        <v>68</v>
      </c>
      <c r="AD180" s="1351"/>
      <c r="AE180" s="968" t="s">
        <v>85</v>
      </c>
      <c r="AF180" s="968" t="s">
        <v>127</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2315</v>
      </c>
      <c r="U182" s="1343" t="str">
        <f>IF('別紙様式2-3（６月以降分）'!U182="","",'別紙様式2-3（６月以降分）'!U182)</f>
        <v/>
      </c>
      <c r="V182" s="1208" t="str">
        <f>IFERROR(VLOOKUP(K182,'【参考】数式用'!$A$5:$AB$27,MATCH(U182,'【参考】数式用'!$B$4:$AB$4,0)+1,0),"")</f>
        <v/>
      </c>
      <c r="W182" s="1214" t="s">
        <v>112</v>
      </c>
      <c r="X182" s="1349">
        <f>'別紙様式2-3（６月以降分）'!X182</f>
        <v>6</v>
      </c>
      <c r="Y182" s="1227" t="s">
        <v>68</v>
      </c>
      <c r="Z182" s="1349">
        <f>'別紙様式2-3（６月以降分）'!Z182</f>
        <v>6</v>
      </c>
      <c r="AA182" s="1227" t="s">
        <v>178</v>
      </c>
      <c r="AB182" s="1349">
        <f>'別紙様式2-3（６月以降分）'!AB182</f>
        <v>7</v>
      </c>
      <c r="AC182" s="1227" t="s">
        <v>68</v>
      </c>
      <c r="AD182" s="1349">
        <f>'別紙様式2-3（６月以降分）'!AD182</f>
        <v>3</v>
      </c>
      <c r="AE182" s="1227" t="s">
        <v>85</v>
      </c>
      <c r="AF182" s="1227" t="s">
        <v>127</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262</v>
      </c>
      <c r="Q184" s="1167" t="str">
        <f>IFERROR(VLOOKUP('別紙様式2-2（４・５月分）'!AR140,'【参考】数式用'!$AT$5:$AV$22,3,FALSE),"")</f>
        <v/>
      </c>
      <c r="R184" s="1175" t="s">
        <v>132</v>
      </c>
      <c r="S184" s="1187" t="str">
        <f>IFERROR(VLOOKUP(K182,'【参考】数式用'!$A$5:$AB$27,MATCH(Q184,'【参考】数式用'!$B$4:$AB$4,0)+1,0),"")</f>
        <v/>
      </c>
      <c r="T184" s="1193" t="s">
        <v>2321</v>
      </c>
      <c r="U184" s="1345"/>
      <c r="V184" s="1210" t="str">
        <f>IFERROR(VLOOKUP(K182,'【参考】数式用'!$A$5:$AB$27,MATCH(U184,'【参考】数式用'!$B$4:$AB$4,0)+1,0),"")</f>
        <v/>
      </c>
      <c r="W184" s="1216" t="s">
        <v>112</v>
      </c>
      <c r="X184" s="1351"/>
      <c r="Y184" s="968" t="s">
        <v>68</v>
      </c>
      <c r="Z184" s="1351"/>
      <c r="AA184" s="968" t="s">
        <v>178</v>
      </c>
      <c r="AB184" s="1351"/>
      <c r="AC184" s="968" t="s">
        <v>68</v>
      </c>
      <c r="AD184" s="1351"/>
      <c r="AE184" s="968" t="s">
        <v>85</v>
      </c>
      <c r="AF184" s="968" t="s">
        <v>127</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2315</v>
      </c>
      <c r="U186" s="1343" t="str">
        <f>IF('別紙様式2-3（６月以降分）'!U186="","",'別紙様式2-3（６月以降分）'!U186)</f>
        <v/>
      </c>
      <c r="V186" s="1208" t="str">
        <f>IFERROR(VLOOKUP(K186,'【参考】数式用'!$A$5:$AB$27,MATCH(U186,'【参考】数式用'!$B$4:$AB$4,0)+1,0),"")</f>
        <v/>
      </c>
      <c r="W186" s="1214" t="s">
        <v>112</v>
      </c>
      <c r="X186" s="1349">
        <f>'別紙様式2-3（６月以降分）'!X186</f>
        <v>6</v>
      </c>
      <c r="Y186" s="1227" t="s">
        <v>68</v>
      </c>
      <c r="Z186" s="1349">
        <f>'別紙様式2-3（６月以降分）'!Z186</f>
        <v>6</v>
      </c>
      <c r="AA186" s="1227" t="s">
        <v>178</v>
      </c>
      <c r="AB186" s="1349">
        <f>'別紙様式2-3（６月以降分）'!AB186</f>
        <v>7</v>
      </c>
      <c r="AC186" s="1227" t="s">
        <v>68</v>
      </c>
      <c r="AD186" s="1349">
        <f>'別紙様式2-3（６月以降分）'!AD186</f>
        <v>3</v>
      </c>
      <c r="AE186" s="1227" t="s">
        <v>85</v>
      </c>
      <c r="AF186" s="1227" t="s">
        <v>127</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262</v>
      </c>
      <c r="Q188" s="1167" t="str">
        <f>IFERROR(VLOOKUP('別紙様式2-2（４・５月分）'!AR143,'【参考】数式用'!$AT$5:$AV$22,3,FALSE),"")</f>
        <v/>
      </c>
      <c r="R188" s="1175" t="s">
        <v>132</v>
      </c>
      <c r="S188" s="1185" t="str">
        <f>IFERROR(VLOOKUP(K186,'【参考】数式用'!$A$5:$AB$27,MATCH(Q188,'【参考】数式用'!$B$4:$AB$4,0)+1,0),"")</f>
        <v/>
      </c>
      <c r="T188" s="1193" t="s">
        <v>2321</v>
      </c>
      <c r="U188" s="1345"/>
      <c r="V188" s="1210" t="str">
        <f>IFERROR(VLOOKUP(K186,'【参考】数式用'!$A$5:$AB$27,MATCH(U188,'【参考】数式用'!$B$4:$AB$4,0)+1,0),"")</f>
        <v/>
      </c>
      <c r="W188" s="1216" t="s">
        <v>112</v>
      </c>
      <c r="X188" s="1351"/>
      <c r="Y188" s="968" t="s">
        <v>68</v>
      </c>
      <c r="Z188" s="1351"/>
      <c r="AA188" s="968" t="s">
        <v>178</v>
      </c>
      <c r="AB188" s="1351"/>
      <c r="AC188" s="968" t="s">
        <v>68</v>
      </c>
      <c r="AD188" s="1351"/>
      <c r="AE188" s="968" t="s">
        <v>85</v>
      </c>
      <c r="AF188" s="968" t="s">
        <v>127</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2315</v>
      </c>
      <c r="U190" s="1343" t="str">
        <f>IF('別紙様式2-3（６月以降分）'!U190="","",'別紙様式2-3（６月以降分）'!U190)</f>
        <v/>
      </c>
      <c r="V190" s="1208" t="str">
        <f>IFERROR(VLOOKUP(K190,'【参考】数式用'!$A$5:$AB$27,MATCH(U190,'【参考】数式用'!$B$4:$AB$4,0)+1,0),"")</f>
        <v/>
      </c>
      <c r="W190" s="1214" t="s">
        <v>112</v>
      </c>
      <c r="X190" s="1349">
        <f>'別紙様式2-3（６月以降分）'!X190</f>
        <v>6</v>
      </c>
      <c r="Y190" s="1227" t="s">
        <v>68</v>
      </c>
      <c r="Z190" s="1349">
        <f>'別紙様式2-3（６月以降分）'!Z190</f>
        <v>6</v>
      </c>
      <c r="AA190" s="1227" t="s">
        <v>178</v>
      </c>
      <c r="AB190" s="1349">
        <f>'別紙様式2-3（６月以降分）'!AB190</f>
        <v>7</v>
      </c>
      <c r="AC190" s="1227" t="s">
        <v>68</v>
      </c>
      <c r="AD190" s="1349">
        <f>'別紙様式2-3（６月以降分）'!AD190</f>
        <v>3</v>
      </c>
      <c r="AE190" s="1227" t="s">
        <v>85</v>
      </c>
      <c r="AF190" s="1227" t="s">
        <v>127</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262</v>
      </c>
      <c r="Q192" s="1167" t="str">
        <f>IFERROR(VLOOKUP('別紙様式2-2（４・５月分）'!AR146,'【参考】数式用'!$AT$5:$AV$22,3,FALSE),"")</f>
        <v/>
      </c>
      <c r="R192" s="1175" t="s">
        <v>132</v>
      </c>
      <c r="S192" s="1187" t="str">
        <f>IFERROR(VLOOKUP(K190,'【参考】数式用'!$A$5:$AB$27,MATCH(Q192,'【参考】数式用'!$B$4:$AB$4,0)+1,0),"")</f>
        <v/>
      </c>
      <c r="T192" s="1193" t="s">
        <v>2321</v>
      </c>
      <c r="U192" s="1345"/>
      <c r="V192" s="1210" t="str">
        <f>IFERROR(VLOOKUP(K190,'【参考】数式用'!$A$5:$AB$27,MATCH(U192,'【参考】数式用'!$B$4:$AB$4,0)+1,0),"")</f>
        <v/>
      </c>
      <c r="W192" s="1216" t="s">
        <v>112</v>
      </c>
      <c r="X192" s="1351"/>
      <c r="Y192" s="968" t="s">
        <v>68</v>
      </c>
      <c r="Z192" s="1351"/>
      <c r="AA192" s="968" t="s">
        <v>178</v>
      </c>
      <c r="AB192" s="1351"/>
      <c r="AC192" s="968" t="s">
        <v>68</v>
      </c>
      <c r="AD192" s="1351"/>
      <c r="AE192" s="968" t="s">
        <v>85</v>
      </c>
      <c r="AF192" s="968" t="s">
        <v>127</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2315</v>
      </c>
      <c r="U194" s="1343" t="str">
        <f>IF('別紙様式2-3（６月以降分）'!U194="","",'別紙様式2-3（６月以降分）'!U194)</f>
        <v/>
      </c>
      <c r="V194" s="1208" t="str">
        <f>IFERROR(VLOOKUP(K194,'【参考】数式用'!$A$5:$AB$27,MATCH(U194,'【参考】数式用'!$B$4:$AB$4,0)+1,0),"")</f>
        <v/>
      </c>
      <c r="W194" s="1214" t="s">
        <v>112</v>
      </c>
      <c r="X194" s="1349">
        <f>'別紙様式2-3（６月以降分）'!X194</f>
        <v>6</v>
      </c>
      <c r="Y194" s="1227" t="s">
        <v>68</v>
      </c>
      <c r="Z194" s="1349">
        <f>'別紙様式2-3（６月以降分）'!Z194</f>
        <v>6</v>
      </c>
      <c r="AA194" s="1227" t="s">
        <v>178</v>
      </c>
      <c r="AB194" s="1349">
        <f>'別紙様式2-3（６月以降分）'!AB194</f>
        <v>7</v>
      </c>
      <c r="AC194" s="1227" t="s">
        <v>68</v>
      </c>
      <c r="AD194" s="1349">
        <f>'別紙様式2-3（６月以降分）'!AD194</f>
        <v>3</v>
      </c>
      <c r="AE194" s="1227" t="s">
        <v>85</v>
      </c>
      <c r="AF194" s="1227" t="s">
        <v>127</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262</v>
      </c>
      <c r="Q196" s="1167" t="str">
        <f>IFERROR(VLOOKUP('別紙様式2-2（４・５月分）'!AR149,'【参考】数式用'!$AT$5:$AV$22,3,FALSE),"")</f>
        <v/>
      </c>
      <c r="R196" s="1175" t="s">
        <v>132</v>
      </c>
      <c r="S196" s="1185" t="str">
        <f>IFERROR(VLOOKUP(K194,'【参考】数式用'!$A$5:$AB$27,MATCH(Q196,'【参考】数式用'!$B$4:$AB$4,0)+1,0),"")</f>
        <v/>
      </c>
      <c r="T196" s="1193" t="s">
        <v>2321</v>
      </c>
      <c r="U196" s="1345"/>
      <c r="V196" s="1210" t="str">
        <f>IFERROR(VLOOKUP(K194,'【参考】数式用'!$A$5:$AB$27,MATCH(U196,'【参考】数式用'!$B$4:$AB$4,0)+1,0),"")</f>
        <v/>
      </c>
      <c r="W196" s="1216" t="s">
        <v>112</v>
      </c>
      <c r="X196" s="1351"/>
      <c r="Y196" s="968" t="s">
        <v>68</v>
      </c>
      <c r="Z196" s="1351"/>
      <c r="AA196" s="968" t="s">
        <v>178</v>
      </c>
      <c r="AB196" s="1351"/>
      <c r="AC196" s="968" t="s">
        <v>68</v>
      </c>
      <c r="AD196" s="1351"/>
      <c r="AE196" s="968" t="s">
        <v>85</v>
      </c>
      <c r="AF196" s="968" t="s">
        <v>127</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2315</v>
      </c>
      <c r="U198" s="1343" t="str">
        <f>IF('別紙様式2-3（６月以降分）'!U198="","",'別紙様式2-3（６月以降分）'!U198)</f>
        <v/>
      </c>
      <c r="V198" s="1208" t="str">
        <f>IFERROR(VLOOKUP(K198,'【参考】数式用'!$A$5:$AB$27,MATCH(U198,'【参考】数式用'!$B$4:$AB$4,0)+1,0),"")</f>
        <v/>
      </c>
      <c r="W198" s="1214" t="s">
        <v>112</v>
      </c>
      <c r="X198" s="1349">
        <f>'別紙様式2-3（６月以降分）'!X198</f>
        <v>6</v>
      </c>
      <c r="Y198" s="1227" t="s">
        <v>68</v>
      </c>
      <c r="Z198" s="1349">
        <f>'別紙様式2-3（６月以降分）'!Z198</f>
        <v>6</v>
      </c>
      <c r="AA198" s="1227" t="s">
        <v>178</v>
      </c>
      <c r="AB198" s="1349">
        <f>'別紙様式2-3（６月以降分）'!AB198</f>
        <v>7</v>
      </c>
      <c r="AC198" s="1227" t="s">
        <v>68</v>
      </c>
      <c r="AD198" s="1349">
        <f>'別紙様式2-3（６月以降分）'!AD198</f>
        <v>3</v>
      </c>
      <c r="AE198" s="1227" t="s">
        <v>85</v>
      </c>
      <c r="AF198" s="1227" t="s">
        <v>127</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262</v>
      </c>
      <c r="Q200" s="1167" t="str">
        <f>IFERROR(VLOOKUP('別紙様式2-2（４・５月分）'!AR152,'【参考】数式用'!$AT$5:$AV$22,3,FALSE),"")</f>
        <v/>
      </c>
      <c r="R200" s="1175" t="s">
        <v>132</v>
      </c>
      <c r="S200" s="1187" t="str">
        <f>IFERROR(VLOOKUP(K198,'【参考】数式用'!$A$5:$AB$27,MATCH(Q200,'【参考】数式用'!$B$4:$AB$4,0)+1,0),"")</f>
        <v/>
      </c>
      <c r="T200" s="1193" t="s">
        <v>2321</v>
      </c>
      <c r="U200" s="1345"/>
      <c r="V200" s="1210" t="str">
        <f>IFERROR(VLOOKUP(K198,'【参考】数式用'!$A$5:$AB$27,MATCH(U200,'【参考】数式用'!$B$4:$AB$4,0)+1,0),"")</f>
        <v/>
      </c>
      <c r="W200" s="1216" t="s">
        <v>112</v>
      </c>
      <c r="X200" s="1351"/>
      <c r="Y200" s="968" t="s">
        <v>68</v>
      </c>
      <c r="Z200" s="1351"/>
      <c r="AA200" s="968" t="s">
        <v>178</v>
      </c>
      <c r="AB200" s="1351"/>
      <c r="AC200" s="968" t="s">
        <v>68</v>
      </c>
      <c r="AD200" s="1351"/>
      <c r="AE200" s="968" t="s">
        <v>85</v>
      </c>
      <c r="AF200" s="968" t="s">
        <v>127</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2315</v>
      </c>
      <c r="U202" s="1343" t="str">
        <f>IF('別紙様式2-3（６月以降分）'!U202="","",'別紙様式2-3（６月以降分）'!U202)</f>
        <v/>
      </c>
      <c r="V202" s="1208" t="str">
        <f>IFERROR(VLOOKUP(K202,'【参考】数式用'!$A$5:$AB$27,MATCH(U202,'【参考】数式用'!$B$4:$AB$4,0)+1,0),"")</f>
        <v/>
      </c>
      <c r="W202" s="1214" t="s">
        <v>112</v>
      </c>
      <c r="X202" s="1349">
        <f>'別紙様式2-3（６月以降分）'!X202</f>
        <v>6</v>
      </c>
      <c r="Y202" s="1227" t="s">
        <v>68</v>
      </c>
      <c r="Z202" s="1349">
        <f>'別紙様式2-3（６月以降分）'!Z202</f>
        <v>6</v>
      </c>
      <c r="AA202" s="1227" t="s">
        <v>178</v>
      </c>
      <c r="AB202" s="1349">
        <f>'別紙様式2-3（６月以降分）'!AB202</f>
        <v>7</v>
      </c>
      <c r="AC202" s="1227" t="s">
        <v>68</v>
      </c>
      <c r="AD202" s="1349">
        <f>'別紙様式2-3（６月以降分）'!AD202</f>
        <v>3</v>
      </c>
      <c r="AE202" s="1227" t="s">
        <v>85</v>
      </c>
      <c r="AF202" s="1227" t="s">
        <v>127</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262</v>
      </c>
      <c r="Q204" s="1167" t="str">
        <f>IFERROR(VLOOKUP('別紙様式2-2（４・５月分）'!AR155,'【参考】数式用'!$AT$5:$AV$22,3,FALSE),"")</f>
        <v/>
      </c>
      <c r="R204" s="1175" t="s">
        <v>132</v>
      </c>
      <c r="S204" s="1185" t="str">
        <f>IFERROR(VLOOKUP(K202,'【参考】数式用'!$A$5:$AB$27,MATCH(Q204,'【参考】数式用'!$B$4:$AB$4,0)+1,0),"")</f>
        <v/>
      </c>
      <c r="T204" s="1193" t="s">
        <v>2321</v>
      </c>
      <c r="U204" s="1345"/>
      <c r="V204" s="1210" t="str">
        <f>IFERROR(VLOOKUP(K202,'【参考】数式用'!$A$5:$AB$27,MATCH(U204,'【参考】数式用'!$B$4:$AB$4,0)+1,0),"")</f>
        <v/>
      </c>
      <c r="W204" s="1216" t="s">
        <v>112</v>
      </c>
      <c r="X204" s="1351"/>
      <c r="Y204" s="968" t="s">
        <v>68</v>
      </c>
      <c r="Z204" s="1351"/>
      <c r="AA204" s="968" t="s">
        <v>178</v>
      </c>
      <c r="AB204" s="1351"/>
      <c r="AC204" s="968" t="s">
        <v>68</v>
      </c>
      <c r="AD204" s="1351"/>
      <c r="AE204" s="968" t="s">
        <v>85</v>
      </c>
      <c r="AF204" s="968" t="s">
        <v>127</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2315</v>
      </c>
      <c r="U206" s="1343" t="str">
        <f>IF('別紙様式2-3（６月以降分）'!U206="","",'別紙様式2-3（６月以降分）'!U206)</f>
        <v/>
      </c>
      <c r="V206" s="1208" t="str">
        <f>IFERROR(VLOOKUP(K206,'【参考】数式用'!$A$5:$AB$27,MATCH(U206,'【参考】数式用'!$B$4:$AB$4,0)+1,0),"")</f>
        <v/>
      </c>
      <c r="W206" s="1214" t="s">
        <v>112</v>
      </c>
      <c r="X206" s="1349">
        <f>'別紙様式2-3（６月以降分）'!X206</f>
        <v>6</v>
      </c>
      <c r="Y206" s="1227" t="s">
        <v>68</v>
      </c>
      <c r="Z206" s="1349">
        <f>'別紙様式2-3（６月以降分）'!Z206</f>
        <v>6</v>
      </c>
      <c r="AA206" s="1227" t="s">
        <v>178</v>
      </c>
      <c r="AB206" s="1349">
        <f>'別紙様式2-3（６月以降分）'!AB206</f>
        <v>7</v>
      </c>
      <c r="AC206" s="1227" t="s">
        <v>68</v>
      </c>
      <c r="AD206" s="1349">
        <f>'別紙様式2-3（６月以降分）'!AD206</f>
        <v>3</v>
      </c>
      <c r="AE206" s="1227" t="s">
        <v>85</v>
      </c>
      <c r="AF206" s="1227" t="s">
        <v>127</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262</v>
      </c>
      <c r="Q208" s="1167" t="str">
        <f>IFERROR(VLOOKUP('別紙様式2-2（４・５月分）'!AR158,'【参考】数式用'!$AT$5:$AV$22,3,FALSE),"")</f>
        <v/>
      </c>
      <c r="R208" s="1175" t="s">
        <v>132</v>
      </c>
      <c r="S208" s="1187" t="str">
        <f>IFERROR(VLOOKUP(K206,'【参考】数式用'!$A$5:$AB$27,MATCH(Q208,'【参考】数式用'!$B$4:$AB$4,0)+1,0),"")</f>
        <v/>
      </c>
      <c r="T208" s="1193" t="s">
        <v>2321</v>
      </c>
      <c r="U208" s="1345"/>
      <c r="V208" s="1210" t="str">
        <f>IFERROR(VLOOKUP(K206,'【参考】数式用'!$A$5:$AB$27,MATCH(U208,'【参考】数式用'!$B$4:$AB$4,0)+1,0),"")</f>
        <v/>
      </c>
      <c r="W208" s="1216" t="s">
        <v>112</v>
      </c>
      <c r="X208" s="1351"/>
      <c r="Y208" s="968" t="s">
        <v>68</v>
      </c>
      <c r="Z208" s="1351"/>
      <c r="AA208" s="968" t="s">
        <v>178</v>
      </c>
      <c r="AB208" s="1351"/>
      <c r="AC208" s="968" t="s">
        <v>68</v>
      </c>
      <c r="AD208" s="1351"/>
      <c r="AE208" s="968" t="s">
        <v>85</v>
      </c>
      <c r="AF208" s="968" t="s">
        <v>127</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2315</v>
      </c>
      <c r="U210" s="1343" t="str">
        <f>IF('別紙様式2-3（６月以降分）'!U210="","",'別紙様式2-3（６月以降分）'!U210)</f>
        <v/>
      </c>
      <c r="V210" s="1208" t="str">
        <f>IFERROR(VLOOKUP(K210,'【参考】数式用'!$A$5:$AB$27,MATCH(U210,'【参考】数式用'!$B$4:$AB$4,0)+1,0),"")</f>
        <v/>
      </c>
      <c r="W210" s="1214" t="s">
        <v>112</v>
      </c>
      <c r="X210" s="1349">
        <f>'別紙様式2-3（６月以降分）'!X210</f>
        <v>6</v>
      </c>
      <c r="Y210" s="1227" t="s">
        <v>68</v>
      </c>
      <c r="Z210" s="1349">
        <f>'別紙様式2-3（６月以降分）'!Z210</f>
        <v>6</v>
      </c>
      <c r="AA210" s="1227" t="s">
        <v>178</v>
      </c>
      <c r="AB210" s="1349">
        <f>'別紙様式2-3（６月以降分）'!AB210</f>
        <v>7</v>
      </c>
      <c r="AC210" s="1227" t="s">
        <v>68</v>
      </c>
      <c r="AD210" s="1349">
        <f>'別紙様式2-3（６月以降分）'!AD210</f>
        <v>3</v>
      </c>
      <c r="AE210" s="1227" t="s">
        <v>85</v>
      </c>
      <c r="AF210" s="1227" t="s">
        <v>127</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262</v>
      </c>
      <c r="Q212" s="1167" t="str">
        <f>IFERROR(VLOOKUP('別紙様式2-2（４・５月分）'!AR161,'【参考】数式用'!$AT$5:$AV$22,3,FALSE),"")</f>
        <v/>
      </c>
      <c r="R212" s="1175" t="s">
        <v>132</v>
      </c>
      <c r="S212" s="1185" t="str">
        <f>IFERROR(VLOOKUP(K210,'【参考】数式用'!$A$5:$AB$27,MATCH(Q212,'【参考】数式用'!$B$4:$AB$4,0)+1,0),"")</f>
        <v/>
      </c>
      <c r="T212" s="1193" t="s">
        <v>2321</v>
      </c>
      <c r="U212" s="1345"/>
      <c r="V212" s="1210" t="str">
        <f>IFERROR(VLOOKUP(K210,'【参考】数式用'!$A$5:$AB$27,MATCH(U212,'【参考】数式用'!$B$4:$AB$4,0)+1,0),"")</f>
        <v/>
      </c>
      <c r="W212" s="1216" t="s">
        <v>112</v>
      </c>
      <c r="X212" s="1351"/>
      <c r="Y212" s="968" t="s">
        <v>68</v>
      </c>
      <c r="Z212" s="1351"/>
      <c r="AA212" s="968" t="s">
        <v>178</v>
      </c>
      <c r="AB212" s="1351"/>
      <c r="AC212" s="968" t="s">
        <v>68</v>
      </c>
      <c r="AD212" s="1351"/>
      <c r="AE212" s="968" t="s">
        <v>85</v>
      </c>
      <c r="AF212" s="968" t="s">
        <v>127</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2315</v>
      </c>
      <c r="U214" s="1343" t="str">
        <f>IF('別紙様式2-3（６月以降分）'!U214="","",'別紙様式2-3（６月以降分）'!U214)</f>
        <v/>
      </c>
      <c r="V214" s="1208" t="str">
        <f>IFERROR(VLOOKUP(K214,'【参考】数式用'!$A$5:$AB$27,MATCH(U214,'【参考】数式用'!$B$4:$AB$4,0)+1,0),"")</f>
        <v/>
      </c>
      <c r="W214" s="1214" t="s">
        <v>112</v>
      </c>
      <c r="X214" s="1349">
        <f>'別紙様式2-3（６月以降分）'!X214</f>
        <v>6</v>
      </c>
      <c r="Y214" s="1227" t="s">
        <v>68</v>
      </c>
      <c r="Z214" s="1349">
        <f>'別紙様式2-3（６月以降分）'!Z214</f>
        <v>6</v>
      </c>
      <c r="AA214" s="1227" t="s">
        <v>178</v>
      </c>
      <c r="AB214" s="1349">
        <f>'別紙様式2-3（６月以降分）'!AB214</f>
        <v>7</v>
      </c>
      <c r="AC214" s="1227" t="s">
        <v>68</v>
      </c>
      <c r="AD214" s="1349">
        <f>'別紙様式2-3（６月以降分）'!AD214</f>
        <v>3</v>
      </c>
      <c r="AE214" s="1227" t="s">
        <v>85</v>
      </c>
      <c r="AF214" s="1227" t="s">
        <v>127</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262</v>
      </c>
      <c r="Q216" s="1167" t="str">
        <f>IFERROR(VLOOKUP('別紙様式2-2（４・５月分）'!AR164,'【参考】数式用'!$AT$5:$AV$22,3,FALSE),"")</f>
        <v/>
      </c>
      <c r="R216" s="1175" t="s">
        <v>132</v>
      </c>
      <c r="S216" s="1187" t="str">
        <f>IFERROR(VLOOKUP(K214,'【参考】数式用'!$A$5:$AB$27,MATCH(Q216,'【参考】数式用'!$B$4:$AB$4,0)+1,0),"")</f>
        <v/>
      </c>
      <c r="T216" s="1193" t="s">
        <v>2321</v>
      </c>
      <c r="U216" s="1345"/>
      <c r="V216" s="1210" t="str">
        <f>IFERROR(VLOOKUP(K214,'【参考】数式用'!$A$5:$AB$27,MATCH(U216,'【参考】数式用'!$B$4:$AB$4,0)+1,0),"")</f>
        <v/>
      </c>
      <c r="W216" s="1216" t="s">
        <v>112</v>
      </c>
      <c r="X216" s="1351"/>
      <c r="Y216" s="968" t="s">
        <v>68</v>
      </c>
      <c r="Z216" s="1351"/>
      <c r="AA216" s="968" t="s">
        <v>178</v>
      </c>
      <c r="AB216" s="1351"/>
      <c r="AC216" s="968" t="s">
        <v>68</v>
      </c>
      <c r="AD216" s="1351"/>
      <c r="AE216" s="968" t="s">
        <v>85</v>
      </c>
      <c r="AF216" s="968" t="s">
        <v>127</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2315</v>
      </c>
      <c r="U218" s="1343" t="str">
        <f>IF('別紙様式2-3（６月以降分）'!U218="","",'別紙様式2-3（６月以降分）'!U218)</f>
        <v/>
      </c>
      <c r="V218" s="1208" t="str">
        <f>IFERROR(VLOOKUP(K218,'【参考】数式用'!$A$5:$AB$27,MATCH(U218,'【参考】数式用'!$B$4:$AB$4,0)+1,0),"")</f>
        <v/>
      </c>
      <c r="W218" s="1214" t="s">
        <v>112</v>
      </c>
      <c r="X218" s="1349">
        <f>'別紙様式2-3（６月以降分）'!X218</f>
        <v>6</v>
      </c>
      <c r="Y218" s="1227" t="s">
        <v>68</v>
      </c>
      <c r="Z218" s="1349">
        <f>'別紙様式2-3（６月以降分）'!Z218</f>
        <v>6</v>
      </c>
      <c r="AA218" s="1227" t="s">
        <v>178</v>
      </c>
      <c r="AB218" s="1349">
        <f>'別紙様式2-3（６月以降分）'!AB218</f>
        <v>7</v>
      </c>
      <c r="AC218" s="1227" t="s">
        <v>68</v>
      </c>
      <c r="AD218" s="1349">
        <f>'別紙様式2-3（６月以降分）'!AD218</f>
        <v>3</v>
      </c>
      <c r="AE218" s="1227" t="s">
        <v>85</v>
      </c>
      <c r="AF218" s="1227" t="s">
        <v>127</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262</v>
      </c>
      <c r="Q220" s="1167" t="str">
        <f>IFERROR(VLOOKUP('別紙様式2-2（４・５月分）'!AR167,'【参考】数式用'!$AT$5:$AV$22,3,FALSE),"")</f>
        <v/>
      </c>
      <c r="R220" s="1175" t="s">
        <v>132</v>
      </c>
      <c r="S220" s="1185" t="str">
        <f>IFERROR(VLOOKUP(K218,'【参考】数式用'!$A$5:$AB$27,MATCH(Q220,'【参考】数式用'!$B$4:$AB$4,0)+1,0),"")</f>
        <v/>
      </c>
      <c r="T220" s="1193" t="s">
        <v>2321</v>
      </c>
      <c r="U220" s="1345"/>
      <c r="V220" s="1210" t="str">
        <f>IFERROR(VLOOKUP(K218,'【参考】数式用'!$A$5:$AB$27,MATCH(U220,'【参考】数式用'!$B$4:$AB$4,0)+1,0),"")</f>
        <v/>
      </c>
      <c r="W220" s="1216" t="s">
        <v>112</v>
      </c>
      <c r="X220" s="1351"/>
      <c r="Y220" s="968" t="s">
        <v>68</v>
      </c>
      <c r="Z220" s="1351"/>
      <c r="AA220" s="968" t="s">
        <v>178</v>
      </c>
      <c r="AB220" s="1351"/>
      <c r="AC220" s="968" t="s">
        <v>68</v>
      </c>
      <c r="AD220" s="1351"/>
      <c r="AE220" s="968" t="s">
        <v>85</v>
      </c>
      <c r="AF220" s="968" t="s">
        <v>127</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2315</v>
      </c>
      <c r="U222" s="1343" t="str">
        <f>IF('別紙様式2-3（６月以降分）'!U222="","",'別紙様式2-3（６月以降分）'!U222)</f>
        <v/>
      </c>
      <c r="V222" s="1208" t="str">
        <f>IFERROR(VLOOKUP(K222,'【参考】数式用'!$A$5:$AB$27,MATCH(U222,'【参考】数式用'!$B$4:$AB$4,0)+1,0),"")</f>
        <v/>
      </c>
      <c r="W222" s="1214" t="s">
        <v>112</v>
      </c>
      <c r="X222" s="1349">
        <f>'別紙様式2-3（６月以降分）'!X222</f>
        <v>6</v>
      </c>
      <c r="Y222" s="1227" t="s">
        <v>68</v>
      </c>
      <c r="Z222" s="1349">
        <f>'別紙様式2-3（６月以降分）'!Z222</f>
        <v>6</v>
      </c>
      <c r="AA222" s="1227" t="s">
        <v>178</v>
      </c>
      <c r="AB222" s="1349">
        <f>'別紙様式2-3（６月以降分）'!AB222</f>
        <v>7</v>
      </c>
      <c r="AC222" s="1227" t="s">
        <v>68</v>
      </c>
      <c r="AD222" s="1349">
        <f>'別紙様式2-3（６月以降分）'!AD222</f>
        <v>3</v>
      </c>
      <c r="AE222" s="1227" t="s">
        <v>85</v>
      </c>
      <c r="AF222" s="1227" t="s">
        <v>127</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262</v>
      </c>
      <c r="Q224" s="1167" t="str">
        <f>IFERROR(VLOOKUP('別紙様式2-2（４・５月分）'!AR170,'【参考】数式用'!$AT$5:$AV$22,3,FALSE),"")</f>
        <v/>
      </c>
      <c r="R224" s="1175" t="s">
        <v>132</v>
      </c>
      <c r="S224" s="1187" t="str">
        <f>IFERROR(VLOOKUP(K222,'【参考】数式用'!$A$5:$AB$27,MATCH(Q224,'【参考】数式用'!$B$4:$AB$4,0)+1,0),"")</f>
        <v/>
      </c>
      <c r="T224" s="1193" t="s">
        <v>2321</v>
      </c>
      <c r="U224" s="1345"/>
      <c r="V224" s="1210" t="str">
        <f>IFERROR(VLOOKUP(K222,'【参考】数式用'!$A$5:$AB$27,MATCH(U224,'【参考】数式用'!$B$4:$AB$4,0)+1,0),"")</f>
        <v/>
      </c>
      <c r="W224" s="1216" t="s">
        <v>112</v>
      </c>
      <c r="X224" s="1351"/>
      <c r="Y224" s="968" t="s">
        <v>68</v>
      </c>
      <c r="Z224" s="1351"/>
      <c r="AA224" s="968" t="s">
        <v>178</v>
      </c>
      <c r="AB224" s="1351"/>
      <c r="AC224" s="968" t="s">
        <v>68</v>
      </c>
      <c r="AD224" s="1351"/>
      <c r="AE224" s="968" t="s">
        <v>85</v>
      </c>
      <c r="AF224" s="968" t="s">
        <v>127</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2315</v>
      </c>
      <c r="U226" s="1343" t="str">
        <f>IF('別紙様式2-3（６月以降分）'!U226="","",'別紙様式2-3（６月以降分）'!U226)</f>
        <v/>
      </c>
      <c r="V226" s="1208" t="str">
        <f>IFERROR(VLOOKUP(K226,'【参考】数式用'!$A$5:$AB$27,MATCH(U226,'【参考】数式用'!$B$4:$AB$4,0)+1,0),"")</f>
        <v/>
      </c>
      <c r="W226" s="1214" t="s">
        <v>112</v>
      </c>
      <c r="X226" s="1349">
        <f>'別紙様式2-3（６月以降分）'!X226</f>
        <v>6</v>
      </c>
      <c r="Y226" s="1227" t="s">
        <v>68</v>
      </c>
      <c r="Z226" s="1349">
        <f>'別紙様式2-3（６月以降分）'!Z226</f>
        <v>6</v>
      </c>
      <c r="AA226" s="1227" t="s">
        <v>178</v>
      </c>
      <c r="AB226" s="1349">
        <f>'別紙様式2-3（６月以降分）'!AB226</f>
        <v>7</v>
      </c>
      <c r="AC226" s="1227" t="s">
        <v>68</v>
      </c>
      <c r="AD226" s="1349">
        <f>'別紙様式2-3（６月以降分）'!AD226</f>
        <v>3</v>
      </c>
      <c r="AE226" s="1227" t="s">
        <v>85</v>
      </c>
      <c r="AF226" s="1227" t="s">
        <v>127</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262</v>
      </c>
      <c r="Q228" s="1167" t="str">
        <f>IFERROR(VLOOKUP('別紙様式2-2（４・５月分）'!AR173,'【参考】数式用'!$AT$5:$AV$22,3,FALSE),"")</f>
        <v/>
      </c>
      <c r="R228" s="1175" t="s">
        <v>132</v>
      </c>
      <c r="S228" s="1185" t="str">
        <f>IFERROR(VLOOKUP(K226,'【参考】数式用'!$A$5:$AB$27,MATCH(Q228,'【参考】数式用'!$B$4:$AB$4,0)+1,0),"")</f>
        <v/>
      </c>
      <c r="T228" s="1193" t="s">
        <v>2321</v>
      </c>
      <c r="U228" s="1345"/>
      <c r="V228" s="1210" t="str">
        <f>IFERROR(VLOOKUP(K226,'【参考】数式用'!$A$5:$AB$27,MATCH(U228,'【参考】数式用'!$B$4:$AB$4,0)+1,0),"")</f>
        <v/>
      </c>
      <c r="W228" s="1216" t="s">
        <v>112</v>
      </c>
      <c r="X228" s="1351"/>
      <c r="Y228" s="968" t="s">
        <v>68</v>
      </c>
      <c r="Z228" s="1351"/>
      <c r="AA228" s="968" t="s">
        <v>178</v>
      </c>
      <c r="AB228" s="1351"/>
      <c r="AC228" s="968" t="s">
        <v>68</v>
      </c>
      <c r="AD228" s="1351"/>
      <c r="AE228" s="968" t="s">
        <v>85</v>
      </c>
      <c r="AF228" s="968" t="s">
        <v>127</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2315</v>
      </c>
      <c r="U230" s="1343" t="str">
        <f>IF('別紙様式2-3（６月以降分）'!U230="","",'別紙様式2-3（６月以降分）'!U230)</f>
        <v/>
      </c>
      <c r="V230" s="1208" t="str">
        <f>IFERROR(VLOOKUP(K230,'【参考】数式用'!$A$5:$AB$27,MATCH(U230,'【参考】数式用'!$B$4:$AB$4,0)+1,0),"")</f>
        <v/>
      </c>
      <c r="W230" s="1214" t="s">
        <v>112</v>
      </c>
      <c r="X230" s="1349">
        <f>'別紙様式2-3（６月以降分）'!X230</f>
        <v>6</v>
      </c>
      <c r="Y230" s="1227" t="s">
        <v>68</v>
      </c>
      <c r="Z230" s="1349">
        <f>'別紙様式2-3（６月以降分）'!Z230</f>
        <v>6</v>
      </c>
      <c r="AA230" s="1227" t="s">
        <v>178</v>
      </c>
      <c r="AB230" s="1349">
        <f>'別紙様式2-3（６月以降分）'!AB230</f>
        <v>7</v>
      </c>
      <c r="AC230" s="1227" t="s">
        <v>68</v>
      </c>
      <c r="AD230" s="1349">
        <f>'別紙様式2-3（６月以降分）'!AD230</f>
        <v>3</v>
      </c>
      <c r="AE230" s="1227" t="s">
        <v>85</v>
      </c>
      <c r="AF230" s="1227" t="s">
        <v>127</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262</v>
      </c>
      <c r="Q232" s="1167" t="str">
        <f>IFERROR(VLOOKUP('別紙様式2-2（４・５月分）'!AR176,'【参考】数式用'!$AT$5:$AV$22,3,FALSE),"")</f>
        <v/>
      </c>
      <c r="R232" s="1175" t="s">
        <v>132</v>
      </c>
      <c r="S232" s="1187" t="str">
        <f>IFERROR(VLOOKUP(K230,'【参考】数式用'!$A$5:$AB$27,MATCH(Q232,'【参考】数式用'!$B$4:$AB$4,0)+1,0),"")</f>
        <v/>
      </c>
      <c r="T232" s="1193" t="s">
        <v>2321</v>
      </c>
      <c r="U232" s="1345"/>
      <c r="V232" s="1210" t="str">
        <f>IFERROR(VLOOKUP(K230,'【参考】数式用'!$A$5:$AB$27,MATCH(U232,'【参考】数式用'!$B$4:$AB$4,0)+1,0),"")</f>
        <v/>
      </c>
      <c r="W232" s="1216" t="s">
        <v>112</v>
      </c>
      <c r="X232" s="1351"/>
      <c r="Y232" s="968" t="s">
        <v>68</v>
      </c>
      <c r="Z232" s="1351"/>
      <c r="AA232" s="968" t="s">
        <v>178</v>
      </c>
      <c r="AB232" s="1351"/>
      <c r="AC232" s="968" t="s">
        <v>68</v>
      </c>
      <c r="AD232" s="1351"/>
      <c r="AE232" s="968" t="s">
        <v>85</v>
      </c>
      <c r="AF232" s="968" t="s">
        <v>127</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2315</v>
      </c>
      <c r="U234" s="1343" t="str">
        <f>IF('別紙様式2-3（６月以降分）'!U234="","",'別紙様式2-3（６月以降分）'!U234)</f>
        <v/>
      </c>
      <c r="V234" s="1208" t="str">
        <f>IFERROR(VLOOKUP(K234,'【参考】数式用'!$A$5:$AB$27,MATCH(U234,'【参考】数式用'!$B$4:$AB$4,0)+1,0),"")</f>
        <v/>
      </c>
      <c r="W234" s="1214" t="s">
        <v>112</v>
      </c>
      <c r="X234" s="1349">
        <f>'別紙様式2-3（６月以降分）'!X234</f>
        <v>6</v>
      </c>
      <c r="Y234" s="1227" t="s">
        <v>68</v>
      </c>
      <c r="Z234" s="1349">
        <f>'別紙様式2-3（６月以降分）'!Z234</f>
        <v>6</v>
      </c>
      <c r="AA234" s="1227" t="s">
        <v>178</v>
      </c>
      <c r="AB234" s="1349">
        <f>'別紙様式2-3（６月以降分）'!AB234</f>
        <v>7</v>
      </c>
      <c r="AC234" s="1227" t="s">
        <v>68</v>
      </c>
      <c r="AD234" s="1349">
        <f>'別紙様式2-3（６月以降分）'!AD234</f>
        <v>3</v>
      </c>
      <c r="AE234" s="1227" t="s">
        <v>85</v>
      </c>
      <c r="AF234" s="1227" t="s">
        <v>127</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262</v>
      </c>
      <c r="Q236" s="1167" t="str">
        <f>IFERROR(VLOOKUP('別紙様式2-2（４・５月分）'!AR179,'【参考】数式用'!$AT$5:$AV$22,3,FALSE),"")</f>
        <v/>
      </c>
      <c r="R236" s="1175" t="s">
        <v>132</v>
      </c>
      <c r="S236" s="1185" t="str">
        <f>IFERROR(VLOOKUP(K234,'【参考】数式用'!$A$5:$AB$27,MATCH(Q236,'【参考】数式用'!$B$4:$AB$4,0)+1,0),"")</f>
        <v/>
      </c>
      <c r="T236" s="1193" t="s">
        <v>2321</v>
      </c>
      <c r="U236" s="1345"/>
      <c r="V236" s="1210" t="str">
        <f>IFERROR(VLOOKUP(K234,'【参考】数式用'!$A$5:$AB$27,MATCH(U236,'【参考】数式用'!$B$4:$AB$4,0)+1,0),"")</f>
        <v/>
      </c>
      <c r="W236" s="1216" t="s">
        <v>112</v>
      </c>
      <c r="X236" s="1351"/>
      <c r="Y236" s="968" t="s">
        <v>68</v>
      </c>
      <c r="Z236" s="1351"/>
      <c r="AA236" s="968" t="s">
        <v>178</v>
      </c>
      <c r="AB236" s="1351"/>
      <c r="AC236" s="968" t="s">
        <v>68</v>
      </c>
      <c r="AD236" s="1351"/>
      <c r="AE236" s="968" t="s">
        <v>85</v>
      </c>
      <c r="AF236" s="968" t="s">
        <v>127</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2315</v>
      </c>
      <c r="U238" s="1343" t="str">
        <f>IF('別紙様式2-3（６月以降分）'!U238="","",'別紙様式2-3（６月以降分）'!U238)</f>
        <v/>
      </c>
      <c r="V238" s="1208" t="str">
        <f>IFERROR(VLOOKUP(K238,'【参考】数式用'!$A$5:$AB$27,MATCH(U238,'【参考】数式用'!$B$4:$AB$4,0)+1,0),"")</f>
        <v/>
      </c>
      <c r="W238" s="1214" t="s">
        <v>112</v>
      </c>
      <c r="X238" s="1349">
        <f>'別紙様式2-3（６月以降分）'!X238</f>
        <v>6</v>
      </c>
      <c r="Y238" s="1227" t="s">
        <v>68</v>
      </c>
      <c r="Z238" s="1349">
        <f>'別紙様式2-3（６月以降分）'!Z238</f>
        <v>6</v>
      </c>
      <c r="AA238" s="1227" t="s">
        <v>178</v>
      </c>
      <c r="AB238" s="1349">
        <f>'別紙様式2-3（６月以降分）'!AB238</f>
        <v>7</v>
      </c>
      <c r="AC238" s="1227" t="s">
        <v>68</v>
      </c>
      <c r="AD238" s="1349">
        <f>'別紙様式2-3（６月以降分）'!AD238</f>
        <v>3</v>
      </c>
      <c r="AE238" s="1227" t="s">
        <v>85</v>
      </c>
      <c r="AF238" s="1227" t="s">
        <v>127</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262</v>
      </c>
      <c r="Q240" s="1167" t="str">
        <f>IFERROR(VLOOKUP('別紙様式2-2（４・５月分）'!AR182,'【参考】数式用'!$AT$5:$AV$22,3,FALSE),"")</f>
        <v/>
      </c>
      <c r="R240" s="1175" t="s">
        <v>132</v>
      </c>
      <c r="S240" s="1185" t="str">
        <f>IFERROR(VLOOKUP(K238,'【参考】数式用'!$A$5:$AB$27,MATCH(Q240,'【参考】数式用'!$B$4:$AB$4,0)+1,0),"")</f>
        <v/>
      </c>
      <c r="T240" s="1193" t="s">
        <v>2321</v>
      </c>
      <c r="U240" s="1345"/>
      <c r="V240" s="1210" t="str">
        <f>IFERROR(VLOOKUP(K238,'【参考】数式用'!$A$5:$AB$27,MATCH(U240,'【参考】数式用'!$B$4:$AB$4,0)+1,0),"")</f>
        <v/>
      </c>
      <c r="W240" s="1216" t="s">
        <v>112</v>
      </c>
      <c r="X240" s="1351"/>
      <c r="Y240" s="968" t="s">
        <v>68</v>
      </c>
      <c r="Z240" s="1351"/>
      <c r="AA240" s="968" t="s">
        <v>178</v>
      </c>
      <c r="AB240" s="1351"/>
      <c r="AC240" s="968" t="s">
        <v>68</v>
      </c>
      <c r="AD240" s="1351"/>
      <c r="AE240" s="968" t="s">
        <v>85</v>
      </c>
      <c r="AF240" s="968" t="s">
        <v>127</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2315</v>
      </c>
      <c r="U242" s="1343" t="str">
        <f>IF('別紙様式2-3（６月以降分）'!U242="","",'別紙様式2-3（６月以降分）'!U242)</f>
        <v/>
      </c>
      <c r="V242" s="1208" t="str">
        <f>IFERROR(VLOOKUP(K242,'【参考】数式用'!$A$5:$AB$27,MATCH(U242,'【参考】数式用'!$B$4:$AB$4,0)+1,0),"")</f>
        <v/>
      </c>
      <c r="W242" s="1214" t="s">
        <v>112</v>
      </c>
      <c r="X242" s="1349">
        <f>'別紙様式2-3（６月以降分）'!X242</f>
        <v>6</v>
      </c>
      <c r="Y242" s="1227" t="s">
        <v>68</v>
      </c>
      <c r="Z242" s="1349">
        <f>'別紙様式2-3（６月以降分）'!Z242</f>
        <v>6</v>
      </c>
      <c r="AA242" s="1227" t="s">
        <v>178</v>
      </c>
      <c r="AB242" s="1349">
        <f>'別紙様式2-3（６月以降分）'!AB242</f>
        <v>7</v>
      </c>
      <c r="AC242" s="1227" t="s">
        <v>68</v>
      </c>
      <c r="AD242" s="1349">
        <f>'別紙様式2-3（６月以降分）'!AD242</f>
        <v>3</v>
      </c>
      <c r="AE242" s="1227" t="s">
        <v>85</v>
      </c>
      <c r="AF242" s="1227" t="s">
        <v>127</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262</v>
      </c>
      <c r="Q244" s="1167" t="str">
        <f>IFERROR(VLOOKUP('別紙様式2-2（４・５月分）'!AR185,'【参考】数式用'!$AT$5:$AV$22,3,FALSE),"")</f>
        <v/>
      </c>
      <c r="R244" s="1175" t="s">
        <v>132</v>
      </c>
      <c r="S244" s="1187" t="str">
        <f>IFERROR(VLOOKUP(K242,'【参考】数式用'!$A$5:$AB$27,MATCH(Q244,'【参考】数式用'!$B$4:$AB$4,0)+1,0),"")</f>
        <v/>
      </c>
      <c r="T244" s="1193" t="s">
        <v>2321</v>
      </c>
      <c r="U244" s="1345"/>
      <c r="V244" s="1210" t="str">
        <f>IFERROR(VLOOKUP(K242,'【参考】数式用'!$A$5:$AB$27,MATCH(U244,'【参考】数式用'!$B$4:$AB$4,0)+1,0),"")</f>
        <v/>
      </c>
      <c r="W244" s="1216" t="s">
        <v>112</v>
      </c>
      <c r="X244" s="1351"/>
      <c r="Y244" s="968" t="s">
        <v>68</v>
      </c>
      <c r="Z244" s="1351"/>
      <c r="AA244" s="968" t="s">
        <v>178</v>
      </c>
      <c r="AB244" s="1351"/>
      <c r="AC244" s="968" t="s">
        <v>68</v>
      </c>
      <c r="AD244" s="1351"/>
      <c r="AE244" s="968" t="s">
        <v>85</v>
      </c>
      <c r="AF244" s="968" t="s">
        <v>127</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2315</v>
      </c>
      <c r="U246" s="1343" t="str">
        <f>IF('別紙様式2-3（６月以降分）'!U246="","",'別紙様式2-3（６月以降分）'!U246)</f>
        <v/>
      </c>
      <c r="V246" s="1208" t="str">
        <f>IFERROR(VLOOKUP(K246,'【参考】数式用'!$A$5:$AB$27,MATCH(U246,'【参考】数式用'!$B$4:$AB$4,0)+1,0),"")</f>
        <v/>
      </c>
      <c r="W246" s="1214" t="s">
        <v>112</v>
      </c>
      <c r="X246" s="1349">
        <f>'別紙様式2-3（６月以降分）'!X246</f>
        <v>6</v>
      </c>
      <c r="Y246" s="1227" t="s">
        <v>68</v>
      </c>
      <c r="Z246" s="1349">
        <f>'別紙様式2-3（６月以降分）'!Z246</f>
        <v>6</v>
      </c>
      <c r="AA246" s="1227" t="s">
        <v>178</v>
      </c>
      <c r="AB246" s="1349">
        <f>'別紙様式2-3（６月以降分）'!AB246</f>
        <v>7</v>
      </c>
      <c r="AC246" s="1227" t="s">
        <v>68</v>
      </c>
      <c r="AD246" s="1349">
        <f>'別紙様式2-3（６月以降分）'!AD246</f>
        <v>3</v>
      </c>
      <c r="AE246" s="1227" t="s">
        <v>85</v>
      </c>
      <c r="AF246" s="1227" t="s">
        <v>127</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262</v>
      </c>
      <c r="Q248" s="1167" t="str">
        <f>IFERROR(VLOOKUP('別紙様式2-2（４・５月分）'!AR188,'【参考】数式用'!$AT$5:$AV$22,3,FALSE),"")</f>
        <v/>
      </c>
      <c r="R248" s="1175" t="s">
        <v>132</v>
      </c>
      <c r="S248" s="1185" t="str">
        <f>IFERROR(VLOOKUP(K246,'【参考】数式用'!$A$5:$AB$27,MATCH(Q248,'【参考】数式用'!$B$4:$AB$4,0)+1,0),"")</f>
        <v/>
      </c>
      <c r="T248" s="1193" t="s">
        <v>2321</v>
      </c>
      <c r="U248" s="1345"/>
      <c r="V248" s="1210" t="str">
        <f>IFERROR(VLOOKUP(K246,'【参考】数式用'!$A$5:$AB$27,MATCH(U248,'【参考】数式用'!$B$4:$AB$4,0)+1,0),"")</f>
        <v/>
      </c>
      <c r="W248" s="1216" t="s">
        <v>112</v>
      </c>
      <c r="X248" s="1351"/>
      <c r="Y248" s="968" t="s">
        <v>68</v>
      </c>
      <c r="Z248" s="1351"/>
      <c r="AA248" s="968" t="s">
        <v>178</v>
      </c>
      <c r="AB248" s="1351"/>
      <c r="AC248" s="968" t="s">
        <v>68</v>
      </c>
      <c r="AD248" s="1351"/>
      <c r="AE248" s="968" t="s">
        <v>85</v>
      </c>
      <c r="AF248" s="968" t="s">
        <v>127</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2315</v>
      </c>
      <c r="U250" s="1343" t="str">
        <f>IF('別紙様式2-3（６月以降分）'!U250="","",'別紙様式2-3（６月以降分）'!U250)</f>
        <v/>
      </c>
      <c r="V250" s="1208" t="str">
        <f>IFERROR(VLOOKUP(K250,'【参考】数式用'!$A$5:$AB$27,MATCH(U250,'【参考】数式用'!$B$4:$AB$4,0)+1,0),"")</f>
        <v/>
      </c>
      <c r="W250" s="1214" t="s">
        <v>112</v>
      </c>
      <c r="X250" s="1349">
        <f>'別紙様式2-3（６月以降分）'!X250</f>
        <v>6</v>
      </c>
      <c r="Y250" s="1227" t="s">
        <v>68</v>
      </c>
      <c r="Z250" s="1349">
        <f>'別紙様式2-3（６月以降分）'!Z250</f>
        <v>6</v>
      </c>
      <c r="AA250" s="1227" t="s">
        <v>178</v>
      </c>
      <c r="AB250" s="1349">
        <f>'別紙様式2-3（６月以降分）'!AB250</f>
        <v>7</v>
      </c>
      <c r="AC250" s="1227" t="s">
        <v>68</v>
      </c>
      <c r="AD250" s="1349">
        <f>'別紙様式2-3（６月以降分）'!AD250</f>
        <v>3</v>
      </c>
      <c r="AE250" s="1227" t="s">
        <v>85</v>
      </c>
      <c r="AF250" s="1227" t="s">
        <v>127</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262</v>
      </c>
      <c r="Q252" s="1167" t="str">
        <f>IFERROR(VLOOKUP('別紙様式2-2（４・５月分）'!AR191,'【参考】数式用'!$AT$5:$AV$22,3,FALSE),"")</f>
        <v/>
      </c>
      <c r="R252" s="1175" t="s">
        <v>132</v>
      </c>
      <c r="S252" s="1187" t="str">
        <f>IFERROR(VLOOKUP(K250,'【参考】数式用'!$A$5:$AB$27,MATCH(Q252,'【参考】数式用'!$B$4:$AB$4,0)+1,0),"")</f>
        <v/>
      </c>
      <c r="T252" s="1193" t="s">
        <v>2321</v>
      </c>
      <c r="U252" s="1345"/>
      <c r="V252" s="1210" t="str">
        <f>IFERROR(VLOOKUP(K250,'【参考】数式用'!$A$5:$AB$27,MATCH(U252,'【参考】数式用'!$B$4:$AB$4,0)+1,0),"")</f>
        <v/>
      </c>
      <c r="W252" s="1216" t="s">
        <v>112</v>
      </c>
      <c r="X252" s="1351"/>
      <c r="Y252" s="968" t="s">
        <v>68</v>
      </c>
      <c r="Z252" s="1351"/>
      <c r="AA252" s="968" t="s">
        <v>178</v>
      </c>
      <c r="AB252" s="1351"/>
      <c r="AC252" s="968" t="s">
        <v>68</v>
      </c>
      <c r="AD252" s="1351"/>
      <c r="AE252" s="968" t="s">
        <v>85</v>
      </c>
      <c r="AF252" s="968" t="s">
        <v>127</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2315</v>
      </c>
      <c r="U254" s="1343" t="str">
        <f>IF('別紙様式2-3（６月以降分）'!U254="","",'別紙様式2-3（６月以降分）'!U254)</f>
        <v/>
      </c>
      <c r="V254" s="1208" t="str">
        <f>IFERROR(VLOOKUP(K254,'【参考】数式用'!$A$5:$AB$27,MATCH(U254,'【参考】数式用'!$B$4:$AB$4,0)+1,0),"")</f>
        <v/>
      </c>
      <c r="W254" s="1214" t="s">
        <v>112</v>
      </c>
      <c r="X254" s="1349">
        <f>'別紙様式2-3（６月以降分）'!X254</f>
        <v>6</v>
      </c>
      <c r="Y254" s="1227" t="s">
        <v>68</v>
      </c>
      <c r="Z254" s="1349">
        <f>'別紙様式2-3（６月以降分）'!Z254</f>
        <v>6</v>
      </c>
      <c r="AA254" s="1227" t="s">
        <v>178</v>
      </c>
      <c r="AB254" s="1349">
        <f>'別紙様式2-3（６月以降分）'!AB254</f>
        <v>7</v>
      </c>
      <c r="AC254" s="1227" t="s">
        <v>68</v>
      </c>
      <c r="AD254" s="1349">
        <f>'別紙様式2-3（６月以降分）'!AD254</f>
        <v>3</v>
      </c>
      <c r="AE254" s="1227" t="s">
        <v>85</v>
      </c>
      <c r="AF254" s="1227" t="s">
        <v>127</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262</v>
      </c>
      <c r="Q256" s="1167" t="str">
        <f>IFERROR(VLOOKUP('別紙様式2-2（４・５月分）'!AR194,'【参考】数式用'!$AT$5:$AV$22,3,FALSE),"")</f>
        <v/>
      </c>
      <c r="R256" s="1175" t="s">
        <v>132</v>
      </c>
      <c r="S256" s="1185" t="str">
        <f>IFERROR(VLOOKUP(K254,'【参考】数式用'!$A$5:$AB$27,MATCH(Q256,'【参考】数式用'!$B$4:$AB$4,0)+1,0),"")</f>
        <v/>
      </c>
      <c r="T256" s="1193" t="s">
        <v>2321</v>
      </c>
      <c r="U256" s="1345"/>
      <c r="V256" s="1210" t="str">
        <f>IFERROR(VLOOKUP(K254,'【参考】数式用'!$A$5:$AB$27,MATCH(U256,'【参考】数式用'!$B$4:$AB$4,0)+1,0),"")</f>
        <v/>
      </c>
      <c r="W256" s="1216" t="s">
        <v>112</v>
      </c>
      <c r="X256" s="1351"/>
      <c r="Y256" s="968" t="s">
        <v>68</v>
      </c>
      <c r="Z256" s="1351"/>
      <c r="AA256" s="968" t="s">
        <v>178</v>
      </c>
      <c r="AB256" s="1351"/>
      <c r="AC256" s="968" t="s">
        <v>68</v>
      </c>
      <c r="AD256" s="1351"/>
      <c r="AE256" s="968" t="s">
        <v>85</v>
      </c>
      <c r="AF256" s="968" t="s">
        <v>127</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2315</v>
      </c>
      <c r="U258" s="1343" t="str">
        <f>IF('別紙様式2-3（６月以降分）'!U258="","",'別紙様式2-3（６月以降分）'!U258)</f>
        <v/>
      </c>
      <c r="V258" s="1208" t="str">
        <f>IFERROR(VLOOKUP(K258,'【参考】数式用'!$A$5:$AB$27,MATCH(U258,'【参考】数式用'!$B$4:$AB$4,0)+1,0),"")</f>
        <v/>
      </c>
      <c r="W258" s="1214" t="s">
        <v>112</v>
      </c>
      <c r="X258" s="1349">
        <f>'別紙様式2-3（６月以降分）'!X258</f>
        <v>6</v>
      </c>
      <c r="Y258" s="1227" t="s">
        <v>68</v>
      </c>
      <c r="Z258" s="1349">
        <f>'別紙様式2-3（６月以降分）'!Z258</f>
        <v>6</v>
      </c>
      <c r="AA258" s="1227" t="s">
        <v>178</v>
      </c>
      <c r="AB258" s="1349">
        <f>'別紙様式2-3（６月以降分）'!AB258</f>
        <v>7</v>
      </c>
      <c r="AC258" s="1227" t="s">
        <v>68</v>
      </c>
      <c r="AD258" s="1349">
        <f>'別紙様式2-3（６月以降分）'!AD258</f>
        <v>3</v>
      </c>
      <c r="AE258" s="1227" t="s">
        <v>85</v>
      </c>
      <c r="AF258" s="1227" t="s">
        <v>127</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262</v>
      </c>
      <c r="Q260" s="1167" t="str">
        <f>IFERROR(VLOOKUP('別紙様式2-2（４・５月分）'!AR197,'【参考】数式用'!$AT$5:$AV$22,3,FALSE),"")</f>
        <v/>
      </c>
      <c r="R260" s="1175" t="s">
        <v>132</v>
      </c>
      <c r="S260" s="1187" t="str">
        <f>IFERROR(VLOOKUP(K258,'【参考】数式用'!$A$5:$AB$27,MATCH(Q260,'【参考】数式用'!$B$4:$AB$4,0)+1,0),"")</f>
        <v/>
      </c>
      <c r="T260" s="1193" t="s">
        <v>2321</v>
      </c>
      <c r="U260" s="1345"/>
      <c r="V260" s="1210" t="str">
        <f>IFERROR(VLOOKUP(K258,'【参考】数式用'!$A$5:$AB$27,MATCH(U260,'【参考】数式用'!$B$4:$AB$4,0)+1,0),"")</f>
        <v/>
      </c>
      <c r="W260" s="1216" t="s">
        <v>112</v>
      </c>
      <c r="X260" s="1351"/>
      <c r="Y260" s="968" t="s">
        <v>68</v>
      </c>
      <c r="Z260" s="1351"/>
      <c r="AA260" s="968" t="s">
        <v>178</v>
      </c>
      <c r="AB260" s="1351"/>
      <c r="AC260" s="968" t="s">
        <v>68</v>
      </c>
      <c r="AD260" s="1351"/>
      <c r="AE260" s="968" t="s">
        <v>85</v>
      </c>
      <c r="AF260" s="968" t="s">
        <v>127</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2315</v>
      </c>
      <c r="U262" s="1343" t="str">
        <f>IF('別紙様式2-3（６月以降分）'!U262="","",'別紙様式2-3（６月以降分）'!U262)</f>
        <v/>
      </c>
      <c r="V262" s="1208" t="str">
        <f>IFERROR(VLOOKUP(K262,'【参考】数式用'!$A$5:$AB$27,MATCH(U262,'【参考】数式用'!$B$4:$AB$4,0)+1,0),"")</f>
        <v/>
      </c>
      <c r="W262" s="1214" t="s">
        <v>112</v>
      </c>
      <c r="X262" s="1349">
        <f>'別紙様式2-3（６月以降分）'!X262</f>
        <v>6</v>
      </c>
      <c r="Y262" s="1227" t="s">
        <v>68</v>
      </c>
      <c r="Z262" s="1349">
        <f>'別紙様式2-3（６月以降分）'!Z262</f>
        <v>6</v>
      </c>
      <c r="AA262" s="1227" t="s">
        <v>178</v>
      </c>
      <c r="AB262" s="1349">
        <f>'別紙様式2-3（６月以降分）'!AB262</f>
        <v>7</v>
      </c>
      <c r="AC262" s="1227" t="s">
        <v>68</v>
      </c>
      <c r="AD262" s="1349">
        <f>'別紙様式2-3（６月以降分）'!AD262</f>
        <v>3</v>
      </c>
      <c r="AE262" s="1227" t="s">
        <v>85</v>
      </c>
      <c r="AF262" s="1227" t="s">
        <v>127</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262</v>
      </c>
      <c r="Q264" s="1167" t="str">
        <f>IFERROR(VLOOKUP('別紙様式2-2（４・５月分）'!AR200,'【参考】数式用'!$AT$5:$AV$22,3,FALSE),"")</f>
        <v/>
      </c>
      <c r="R264" s="1175" t="s">
        <v>132</v>
      </c>
      <c r="S264" s="1185" t="str">
        <f>IFERROR(VLOOKUP(K262,'【参考】数式用'!$A$5:$AB$27,MATCH(Q264,'【参考】数式用'!$B$4:$AB$4,0)+1,0),"")</f>
        <v/>
      </c>
      <c r="T264" s="1193" t="s">
        <v>2321</v>
      </c>
      <c r="U264" s="1345"/>
      <c r="V264" s="1210" t="str">
        <f>IFERROR(VLOOKUP(K262,'【参考】数式用'!$A$5:$AB$27,MATCH(U264,'【参考】数式用'!$B$4:$AB$4,0)+1,0),"")</f>
        <v/>
      </c>
      <c r="W264" s="1216" t="s">
        <v>112</v>
      </c>
      <c r="X264" s="1351"/>
      <c r="Y264" s="968" t="s">
        <v>68</v>
      </c>
      <c r="Z264" s="1351"/>
      <c r="AA264" s="968" t="s">
        <v>178</v>
      </c>
      <c r="AB264" s="1351"/>
      <c r="AC264" s="968" t="s">
        <v>68</v>
      </c>
      <c r="AD264" s="1351"/>
      <c r="AE264" s="968" t="s">
        <v>85</v>
      </c>
      <c r="AF264" s="968" t="s">
        <v>127</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2315</v>
      </c>
      <c r="U266" s="1343" t="str">
        <f>IF('別紙様式2-3（６月以降分）'!U266="","",'別紙様式2-3（６月以降分）'!U266)</f>
        <v/>
      </c>
      <c r="V266" s="1208" t="str">
        <f>IFERROR(VLOOKUP(K266,'【参考】数式用'!$A$5:$AB$27,MATCH(U266,'【参考】数式用'!$B$4:$AB$4,0)+1,0),"")</f>
        <v/>
      </c>
      <c r="W266" s="1214" t="s">
        <v>112</v>
      </c>
      <c r="X266" s="1349">
        <f>'別紙様式2-3（６月以降分）'!X266</f>
        <v>6</v>
      </c>
      <c r="Y266" s="1227" t="s">
        <v>68</v>
      </c>
      <c r="Z266" s="1349">
        <f>'別紙様式2-3（６月以降分）'!Z266</f>
        <v>6</v>
      </c>
      <c r="AA266" s="1227" t="s">
        <v>178</v>
      </c>
      <c r="AB266" s="1349">
        <f>'別紙様式2-3（６月以降分）'!AB266</f>
        <v>7</v>
      </c>
      <c r="AC266" s="1227" t="s">
        <v>68</v>
      </c>
      <c r="AD266" s="1349">
        <f>'別紙様式2-3（６月以降分）'!AD266</f>
        <v>3</v>
      </c>
      <c r="AE266" s="1227" t="s">
        <v>85</v>
      </c>
      <c r="AF266" s="1227" t="s">
        <v>127</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262</v>
      </c>
      <c r="Q268" s="1167" t="str">
        <f>IFERROR(VLOOKUP('別紙様式2-2（４・５月分）'!AR203,'【参考】数式用'!$AT$5:$AV$22,3,FALSE),"")</f>
        <v/>
      </c>
      <c r="R268" s="1175" t="s">
        <v>132</v>
      </c>
      <c r="S268" s="1187" t="str">
        <f>IFERROR(VLOOKUP(K266,'【参考】数式用'!$A$5:$AB$27,MATCH(Q268,'【参考】数式用'!$B$4:$AB$4,0)+1,0),"")</f>
        <v/>
      </c>
      <c r="T268" s="1193" t="s">
        <v>2321</v>
      </c>
      <c r="U268" s="1345"/>
      <c r="V268" s="1210" t="str">
        <f>IFERROR(VLOOKUP(K266,'【参考】数式用'!$A$5:$AB$27,MATCH(U268,'【参考】数式用'!$B$4:$AB$4,0)+1,0),"")</f>
        <v/>
      </c>
      <c r="W268" s="1216" t="s">
        <v>112</v>
      </c>
      <c r="X268" s="1351"/>
      <c r="Y268" s="968" t="s">
        <v>68</v>
      </c>
      <c r="Z268" s="1351"/>
      <c r="AA268" s="968" t="s">
        <v>178</v>
      </c>
      <c r="AB268" s="1351"/>
      <c r="AC268" s="968" t="s">
        <v>68</v>
      </c>
      <c r="AD268" s="1351"/>
      <c r="AE268" s="968" t="s">
        <v>85</v>
      </c>
      <c r="AF268" s="968" t="s">
        <v>127</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2315</v>
      </c>
      <c r="U270" s="1343" t="str">
        <f>IF('別紙様式2-3（６月以降分）'!U270="","",'別紙様式2-3（６月以降分）'!U270)</f>
        <v/>
      </c>
      <c r="V270" s="1208" t="str">
        <f>IFERROR(VLOOKUP(K270,'【参考】数式用'!$A$5:$AB$27,MATCH(U270,'【参考】数式用'!$B$4:$AB$4,0)+1,0),"")</f>
        <v/>
      </c>
      <c r="W270" s="1214" t="s">
        <v>112</v>
      </c>
      <c r="X270" s="1349">
        <f>'別紙様式2-3（６月以降分）'!X270</f>
        <v>6</v>
      </c>
      <c r="Y270" s="1227" t="s">
        <v>68</v>
      </c>
      <c r="Z270" s="1349">
        <f>'別紙様式2-3（６月以降分）'!Z270</f>
        <v>6</v>
      </c>
      <c r="AA270" s="1227" t="s">
        <v>178</v>
      </c>
      <c r="AB270" s="1349">
        <f>'別紙様式2-3（６月以降分）'!AB270</f>
        <v>7</v>
      </c>
      <c r="AC270" s="1227" t="s">
        <v>68</v>
      </c>
      <c r="AD270" s="1349">
        <f>'別紙様式2-3（６月以降分）'!AD270</f>
        <v>3</v>
      </c>
      <c r="AE270" s="1227" t="s">
        <v>85</v>
      </c>
      <c r="AF270" s="1227" t="s">
        <v>127</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262</v>
      </c>
      <c r="Q272" s="1167" t="str">
        <f>IFERROR(VLOOKUP('別紙様式2-2（４・５月分）'!AR206,'【参考】数式用'!$AT$5:$AV$22,3,FALSE),"")</f>
        <v/>
      </c>
      <c r="R272" s="1175" t="s">
        <v>132</v>
      </c>
      <c r="S272" s="1185" t="str">
        <f>IFERROR(VLOOKUP(K270,'【参考】数式用'!$A$5:$AB$27,MATCH(Q272,'【参考】数式用'!$B$4:$AB$4,0)+1,0),"")</f>
        <v/>
      </c>
      <c r="T272" s="1193" t="s">
        <v>2321</v>
      </c>
      <c r="U272" s="1345"/>
      <c r="V272" s="1210" t="str">
        <f>IFERROR(VLOOKUP(K270,'【参考】数式用'!$A$5:$AB$27,MATCH(U272,'【参考】数式用'!$B$4:$AB$4,0)+1,0),"")</f>
        <v/>
      </c>
      <c r="W272" s="1216" t="s">
        <v>112</v>
      </c>
      <c r="X272" s="1351"/>
      <c r="Y272" s="968" t="s">
        <v>68</v>
      </c>
      <c r="Z272" s="1351"/>
      <c r="AA272" s="968" t="s">
        <v>178</v>
      </c>
      <c r="AB272" s="1351"/>
      <c r="AC272" s="968" t="s">
        <v>68</v>
      </c>
      <c r="AD272" s="1351"/>
      <c r="AE272" s="968" t="s">
        <v>85</v>
      </c>
      <c r="AF272" s="968" t="s">
        <v>127</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2315</v>
      </c>
      <c r="U274" s="1343" t="str">
        <f>IF('別紙様式2-3（６月以降分）'!U274="","",'別紙様式2-3（６月以降分）'!U274)</f>
        <v/>
      </c>
      <c r="V274" s="1208" t="str">
        <f>IFERROR(VLOOKUP(K274,'【参考】数式用'!$A$5:$AB$27,MATCH(U274,'【参考】数式用'!$B$4:$AB$4,0)+1,0),"")</f>
        <v/>
      </c>
      <c r="W274" s="1214" t="s">
        <v>112</v>
      </c>
      <c r="X274" s="1349">
        <f>'別紙様式2-3（６月以降分）'!X274</f>
        <v>6</v>
      </c>
      <c r="Y274" s="1227" t="s">
        <v>68</v>
      </c>
      <c r="Z274" s="1349">
        <f>'別紙様式2-3（６月以降分）'!Z274</f>
        <v>6</v>
      </c>
      <c r="AA274" s="1227" t="s">
        <v>178</v>
      </c>
      <c r="AB274" s="1349">
        <f>'別紙様式2-3（６月以降分）'!AB274</f>
        <v>7</v>
      </c>
      <c r="AC274" s="1227" t="s">
        <v>68</v>
      </c>
      <c r="AD274" s="1349">
        <f>'別紙様式2-3（６月以降分）'!AD274</f>
        <v>3</v>
      </c>
      <c r="AE274" s="1227" t="s">
        <v>85</v>
      </c>
      <c r="AF274" s="1227" t="s">
        <v>127</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262</v>
      </c>
      <c r="Q276" s="1167" t="str">
        <f>IFERROR(VLOOKUP('別紙様式2-2（４・５月分）'!AR209,'【参考】数式用'!$AT$5:$AV$22,3,FALSE),"")</f>
        <v/>
      </c>
      <c r="R276" s="1175" t="s">
        <v>132</v>
      </c>
      <c r="S276" s="1187" t="str">
        <f>IFERROR(VLOOKUP(K274,'【参考】数式用'!$A$5:$AB$27,MATCH(Q276,'【参考】数式用'!$B$4:$AB$4,0)+1,0),"")</f>
        <v/>
      </c>
      <c r="T276" s="1193" t="s">
        <v>2321</v>
      </c>
      <c r="U276" s="1345"/>
      <c r="V276" s="1210" t="str">
        <f>IFERROR(VLOOKUP(K274,'【参考】数式用'!$A$5:$AB$27,MATCH(U276,'【参考】数式用'!$B$4:$AB$4,0)+1,0),"")</f>
        <v/>
      </c>
      <c r="W276" s="1216" t="s">
        <v>112</v>
      </c>
      <c r="X276" s="1351"/>
      <c r="Y276" s="968" t="s">
        <v>68</v>
      </c>
      <c r="Z276" s="1351"/>
      <c r="AA276" s="968" t="s">
        <v>178</v>
      </c>
      <c r="AB276" s="1351"/>
      <c r="AC276" s="968" t="s">
        <v>68</v>
      </c>
      <c r="AD276" s="1351"/>
      <c r="AE276" s="968" t="s">
        <v>85</v>
      </c>
      <c r="AF276" s="968" t="s">
        <v>127</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2315</v>
      </c>
      <c r="U278" s="1343" t="str">
        <f>IF('別紙様式2-3（６月以降分）'!U278="","",'別紙様式2-3（６月以降分）'!U278)</f>
        <v/>
      </c>
      <c r="V278" s="1208" t="str">
        <f>IFERROR(VLOOKUP(K278,'【参考】数式用'!$A$5:$AB$27,MATCH(U278,'【参考】数式用'!$B$4:$AB$4,0)+1,0),"")</f>
        <v/>
      </c>
      <c r="W278" s="1214" t="s">
        <v>112</v>
      </c>
      <c r="X278" s="1349">
        <f>'別紙様式2-3（６月以降分）'!X278</f>
        <v>6</v>
      </c>
      <c r="Y278" s="1227" t="s">
        <v>68</v>
      </c>
      <c r="Z278" s="1349">
        <f>'別紙様式2-3（６月以降分）'!Z278</f>
        <v>6</v>
      </c>
      <c r="AA278" s="1227" t="s">
        <v>178</v>
      </c>
      <c r="AB278" s="1349">
        <f>'別紙様式2-3（６月以降分）'!AB278</f>
        <v>7</v>
      </c>
      <c r="AC278" s="1227" t="s">
        <v>68</v>
      </c>
      <c r="AD278" s="1349">
        <f>'別紙様式2-3（６月以降分）'!AD278</f>
        <v>3</v>
      </c>
      <c r="AE278" s="1227" t="s">
        <v>85</v>
      </c>
      <c r="AF278" s="1227" t="s">
        <v>127</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262</v>
      </c>
      <c r="Q280" s="1167" t="str">
        <f>IFERROR(VLOOKUP('別紙様式2-2（４・５月分）'!AR212,'【参考】数式用'!$AT$5:$AV$22,3,FALSE),"")</f>
        <v/>
      </c>
      <c r="R280" s="1175" t="s">
        <v>132</v>
      </c>
      <c r="S280" s="1185" t="str">
        <f>IFERROR(VLOOKUP(K278,'【参考】数式用'!$A$5:$AB$27,MATCH(Q280,'【参考】数式用'!$B$4:$AB$4,0)+1,0),"")</f>
        <v/>
      </c>
      <c r="T280" s="1193" t="s">
        <v>2321</v>
      </c>
      <c r="U280" s="1345"/>
      <c r="V280" s="1210" t="str">
        <f>IFERROR(VLOOKUP(K278,'【参考】数式用'!$A$5:$AB$27,MATCH(U280,'【参考】数式用'!$B$4:$AB$4,0)+1,0),"")</f>
        <v/>
      </c>
      <c r="W280" s="1216" t="s">
        <v>112</v>
      </c>
      <c r="X280" s="1351"/>
      <c r="Y280" s="968" t="s">
        <v>68</v>
      </c>
      <c r="Z280" s="1351"/>
      <c r="AA280" s="968" t="s">
        <v>178</v>
      </c>
      <c r="AB280" s="1351"/>
      <c r="AC280" s="968" t="s">
        <v>68</v>
      </c>
      <c r="AD280" s="1351"/>
      <c r="AE280" s="968" t="s">
        <v>85</v>
      </c>
      <c r="AF280" s="968" t="s">
        <v>127</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2315</v>
      </c>
      <c r="U282" s="1343" t="str">
        <f>IF('別紙様式2-3（６月以降分）'!U282="","",'別紙様式2-3（６月以降分）'!U282)</f>
        <v/>
      </c>
      <c r="V282" s="1208" t="str">
        <f>IFERROR(VLOOKUP(K282,'【参考】数式用'!$A$5:$AB$27,MATCH(U282,'【参考】数式用'!$B$4:$AB$4,0)+1,0),"")</f>
        <v/>
      </c>
      <c r="W282" s="1214" t="s">
        <v>112</v>
      </c>
      <c r="X282" s="1349">
        <f>'別紙様式2-3（６月以降分）'!X282</f>
        <v>6</v>
      </c>
      <c r="Y282" s="1227" t="s">
        <v>68</v>
      </c>
      <c r="Z282" s="1349">
        <f>'別紙様式2-3（６月以降分）'!Z282</f>
        <v>6</v>
      </c>
      <c r="AA282" s="1227" t="s">
        <v>178</v>
      </c>
      <c r="AB282" s="1349">
        <f>'別紙様式2-3（６月以降分）'!AB282</f>
        <v>7</v>
      </c>
      <c r="AC282" s="1227" t="s">
        <v>68</v>
      </c>
      <c r="AD282" s="1349">
        <f>'別紙様式2-3（６月以降分）'!AD282</f>
        <v>3</v>
      </c>
      <c r="AE282" s="1227" t="s">
        <v>85</v>
      </c>
      <c r="AF282" s="1227" t="s">
        <v>127</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262</v>
      </c>
      <c r="Q284" s="1167" t="str">
        <f>IFERROR(VLOOKUP('別紙様式2-2（４・５月分）'!AR215,'【参考】数式用'!$AT$5:$AV$22,3,FALSE),"")</f>
        <v/>
      </c>
      <c r="R284" s="1175" t="s">
        <v>132</v>
      </c>
      <c r="S284" s="1187" t="str">
        <f>IFERROR(VLOOKUP(K282,'【参考】数式用'!$A$5:$AB$27,MATCH(Q284,'【参考】数式用'!$B$4:$AB$4,0)+1,0),"")</f>
        <v/>
      </c>
      <c r="T284" s="1193" t="s">
        <v>2321</v>
      </c>
      <c r="U284" s="1345"/>
      <c r="V284" s="1210" t="str">
        <f>IFERROR(VLOOKUP(K282,'【参考】数式用'!$A$5:$AB$27,MATCH(U284,'【参考】数式用'!$B$4:$AB$4,0)+1,0),"")</f>
        <v/>
      </c>
      <c r="W284" s="1216" t="s">
        <v>112</v>
      </c>
      <c r="X284" s="1351"/>
      <c r="Y284" s="968" t="s">
        <v>68</v>
      </c>
      <c r="Z284" s="1351"/>
      <c r="AA284" s="968" t="s">
        <v>178</v>
      </c>
      <c r="AB284" s="1351"/>
      <c r="AC284" s="968" t="s">
        <v>68</v>
      </c>
      <c r="AD284" s="1351"/>
      <c r="AE284" s="968" t="s">
        <v>85</v>
      </c>
      <c r="AF284" s="968" t="s">
        <v>127</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2315</v>
      </c>
      <c r="U286" s="1343" t="str">
        <f>IF('別紙様式2-3（６月以降分）'!U286="","",'別紙様式2-3（６月以降分）'!U286)</f>
        <v/>
      </c>
      <c r="V286" s="1208" t="str">
        <f>IFERROR(VLOOKUP(K286,'【参考】数式用'!$A$5:$AB$27,MATCH(U286,'【参考】数式用'!$B$4:$AB$4,0)+1,0),"")</f>
        <v/>
      </c>
      <c r="W286" s="1214" t="s">
        <v>112</v>
      </c>
      <c r="X286" s="1349">
        <f>'別紙様式2-3（６月以降分）'!X286</f>
        <v>6</v>
      </c>
      <c r="Y286" s="1227" t="s">
        <v>68</v>
      </c>
      <c r="Z286" s="1349">
        <f>'別紙様式2-3（６月以降分）'!Z286</f>
        <v>6</v>
      </c>
      <c r="AA286" s="1227" t="s">
        <v>178</v>
      </c>
      <c r="AB286" s="1349">
        <f>'別紙様式2-3（６月以降分）'!AB286</f>
        <v>7</v>
      </c>
      <c r="AC286" s="1227" t="s">
        <v>68</v>
      </c>
      <c r="AD286" s="1349">
        <f>'別紙様式2-3（６月以降分）'!AD286</f>
        <v>3</v>
      </c>
      <c r="AE286" s="1227" t="s">
        <v>85</v>
      </c>
      <c r="AF286" s="1227" t="s">
        <v>127</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262</v>
      </c>
      <c r="Q288" s="1167" t="str">
        <f>IFERROR(VLOOKUP('別紙様式2-2（４・５月分）'!AR218,'【参考】数式用'!$AT$5:$AV$22,3,FALSE),"")</f>
        <v/>
      </c>
      <c r="R288" s="1175" t="s">
        <v>132</v>
      </c>
      <c r="S288" s="1185" t="str">
        <f>IFERROR(VLOOKUP(K286,'【参考】数式用'!$A$5:$AB$27,MATCH(Q288,'【参考】数式用'!$B$4:$AB$4,0)+1,0),"")</f>
        <v/>
      </c>
      <c r="T288" s="1193" t="s">
        <v>2321</v>
      </c>
      <c r="U288" s="1345"/>
      <c r="V288" s="1210" t="str">
        <f>IFERROR(VLOOKUP(K286,'【参考】数式用'!$A$5:$AB$27,MATCH(U288,'【参考】数式用'!$B$4:$AB$4,0)+1,0),"")</f>
        <v/>
      </c>
      <c r="W288" s="1216" t="s">
        <v>112</v>
      </c>
      <c r="X288" s="1351"/>
      <c r="Y288" s="968" t="s">
        <v>68</v>
      </c>
      <c r="Z288" s="1351"/>
      <c r="AA288" s="968" t="s">
        <v>178</v>
      </c>
      <c r="AB288" s="1351"/>
      <c r="AC288" s="968" t="s">
        <v>68</v>
      </c>
      <c r="AD288" s="1351"/>
      <c r="AE288" s="968" t="s">
        <v>85</v>
      </c>
      <c r="AF288" s="968" t="s">
        <v>127</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2315</v>
      </c>
      <c r="U290" s="1343" t="str">
        <f>IF('別紙様式2-3（６月以降分）'!U290="","",'別紙様式2-3（６月以降分）'!U290)</f>
        <v/>
      </c>
      <c r="V290" s="1208" t="str">
        <f>IFERROR(VLOOKUP(K290,'【参考】数式用'!$A$5:$AB$27,MATCH(U290,'【参考】数式用'!$B$4:$AB$4,0)+1,0),"")</f>
        <v/>
      </c>
      <c r="W290" s="1214" t="s">
        <v>112</v>
      </c>
      <c r="X290" s="1349">
        <f>'別紙様式2-3（６月以降分）'!X290</f>
        <v>6</v>
      </c>
      <c r="Y290" s="1227" t="s">
        <v>68</v>
      </c>
      <c r="Z290" s="1349">
        <f>'別紙様式2-3（６月以降分）'!Z290</f>
        <v>6</v>
      </c>
      <c r="AA290" s="1227" t="s">
        <v>178</v>
      </c>
      <c r="AB290" s="1349">
        <f>'別紙様式2-3（６月以降分）'!AB290</f>
        <v>7</v>
      </c>
      <c r="AC290" s="1227" t="s">
        <v>68</v>
      </c>
      <c r="AD290" s="1349">
        <f>'別紙様式2-3（６月以降分）'!AD290</f>
        <v>3</v>
      </c>
      <c r="AE290" s="1227" t="s">
        <v>85</v>
      </c>
      <c r="AF290" s="1227" t="s">
        <v>127</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262</v>
      </c>
      <c r="Q292" s="1167" t="str">
        <f>IFERROR(VLOOKUP('別紙様式2-2（４・５月分）'!AR221,'【参考】数式用'!$AT$5:$AV$22,3,FALSE),"")</f>
        <v/>
      </c>
      <c r="R292" s="1175" t="s">
        <v>132</v>
      </c>
      <c r="S292" s="1187" t="str">
        <f>IFERROR(VLOOKUP(K290,'【参考】数式用'!$A$5:$AB$27,MATCH(Q292,'【参考】数式用'!$B$4:$AB$4,0)+1,0),"")</f>
        <v/>
      </c>
      <c r="T292" s="1193" t="s">
        <v>2321</v>
      </c>
      <c r="U292" s="1345"/>
      <c r="V292" s="1210" t="str">
        <f>IFERROR(VLOOKUP(K290,'【参考】数式用'!$A$5:$AB$27,MATCH(U292,'【参考】数式用'!$B$4:$AB$4,0)+1,0),"")</f>
        <v/>
      </c>
      <c r="W292" s="1216" t="s">
        <v>112</v>
      </c>
      <c r="X292" s="1351"/>
      <c r="Y292" s="968" t="s">
        <v>68</v>
      </c>
      <c r="Z292" s="1351"/>
      <c r="AA292" s="968" t="s">
        <v>178</v>
      </c>
      <c r="AB292" s="1351"/>
      <c r="AC292" s="968" t="s">
        <v>68</v>
      </c>
      <c r="AD292" s="1351"/>
      <c r="AE292" s="968" t="s">
        <v>85</v>
      </c>
      <c r="AF292" s="968" t="s">
        <v>127</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2315</v>
      </c>
      <c r="U294" s="1343" t="str">
        <f>IF('別紙様式2-3（６月以降分）'!U294="","",'別紙様式2-3（６月以降分）'!U294)</f>
        <v/>
      </c>
      <c r="V294" s="1208" t="str">
        <f>IFERROR(VLOOKUP(K294,'【参考】数式用'!$A$5:$AB$27,MATCH(U294,'【参考】数式用'!$B$4:$AB$4,0)+1,0),"")</f>
        <v/>
      </c>
      <c r="W294" s="1214" t="s">
        <v>112</v>
      </c>
      <c r="X294" s="1349">
        <f>'別紙様式2-3（６月以降分）'!X294</f>
        <v>6</v>
      </c>
      <c r="Y294" s="1227" t="s">
        <v>68</v>
      </c>
      <c r="Z294" s="1349">
        <f>'別紙様式2-3（６月以降分）'!Z294</f>
        <v>6</v>
      </c>
      <c r="AA294" s="1227" t="s">
        <v>178</v>
      </c>
      <c r="AB294" s="1349">
        <f>'別紙様式2-3（６月以降分）'!AB294</f>
        <v>7</v>
      </c>
      <c r="AC294" s="1227" t="s">
        <v>68</v>
      </c>
      <c r="AD294" s="1349">
        <f>'別紙様式2-3（６月以降分）'!AD294</f>
        <v>3</v>
      </c>
      <c r="AE294" s="1227" t="s">
        <v>85</v>
      </c>
      <c r="AF294" s="1227" t="s">
        <v>127</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262</v>
      </c>
      <c r="Q296" s="1167" t="str">
        <f>IFERROR(VLOOKUP('別紙様式2-2（４・５月分）'!AR224,'【参考】数式用'!$AT$5:$AV$22,3,FALSE),"")</f>
        <v/>
      </c>
      <c r="R296" s="1175" t="s">
        <v>132</v>
      </c>
      <c r="S296" s="1185" t="str">
        <f>IFERROR(VLOOKUP(K294,'【参考】数式用'!$A$5:$AB$27,MATCH(Q296,'【参考】数式用'!$B$4:$AB$4,0)+1,0),"")</f>
        <v/>
      </c>
      <c r="T296" s="1193" t="s">
        <v>2321</v>
      </c>
      <c r="U296" s="1345"/>
      <c r="V296" s="1210" t="str">
        <f>IFERROR(VLOOKUP(K294,'【参考】数式用'!$A$5:$AB$27,MATCH(U296,'【参考】数式用'!$B$4:$AB$4,0)+1,0),"")</f>
        <v/>
      </c>
      <c r="W296" s="1216" t="s">
        <v>112</v>
      </c>
      <c r="X296" s="1351"/>
      <c r="Y296" s="968" t="s">
        <v>68</v>
      </c>
      <c r="Z296" s="1351"/>
      <c r="AA296" s="968" t="s">
        <v>178</v>
      </c>
      <c r="AB296" s="1351"/>
      <c r="AC296" s="968" t="s">
        <v>68</v>
      </c>
      <c r="AD296" s="1351"/>
      <c r="AE296" s="968" t="s">
        <v>85</v>
      </c>
      <c r="AF296" s="968" t="s">
        <v>127</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2315</v>
      </c>
      <c r="U298" s="1343" t="str">
        <f>IF('別紙様式2-3（６月以降分）'!U298="","",'別紙様式2-3（６月以降分）'!U298)</f>
        <v/>
      </c>
      <c r="V298" s="1208" t="str">
        <f>IFERROR(VLOOKUP(K298,'【参考】数式用'!$A$5:$AB$27,MATCH(U298,'【参考】数式用'!$B$4:$AB$4,0)+1,0),"")</f>
        <v/>
      </c>
      <c r="W298" s="1214" t="s">
        <v>112</v>
      </c>
      <c r="X298" s="1349">
        <f>'別紙様式2-3（６月以降分）'!X298</f>
        <v>6</v>
      </c>
      <c r="Y298" s="1227" t="s">
        <v>68</v>
      </c>
      <c r="Z298" s="1349">
        <f>'別紙様式2-3（６月以降分）'!Z298</f>
        <v>6</v>
      </c>
      <c r="AA298" s="1227" t="s">
        <v>178</v>
      </c>
      <c r="AB298" s="1349">
        <f>'別紙様式2-3（６月以降分）'!AB298</f>
        <v>7</v>
      </c>
      <c r="AC298" s="1227" t="s">
        <v>68</v>
      </c>
      <c r="AD298" s="1349">
        <f>'別紙様式2-3（６月以降分）'!AD298</f>
        <v>3</v>
      </c>
      <c r="AE298" s="1227" t="s">
        <v>85</v>
      </c>
      <c r="AF298" s="1227" t="s">
        <v>127</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262</v>
      </c>
      <c r="Q300" s="1167" t="str">
        <f>IFERROR(VLOOKUP('別紙様式2-2（４・５月分）'!AR227,'【参考】数式用'!$AT$5:$AV$22,3,FALSE),"")</f>
        <v/>
      </c>
      <c r="R300" s="1175" t="s">
        <v>132</v>
      </c>
      <c r="S300" s="1187" t="str">
        <f>IFERROR(VLOOKUP(K298,'【参考】数式用'!$A$5:$AB$27,MATCH(Q300,'【参考】数式用'!$B$4:$AB$4,0)+1,0),"")</f>
        <v/>
      </c>
      <c r="T300" s="1193" t="s">
        <v>2321</v>
      </c>
      <c r="U300" s="1345"/>
      <c r="V300" s="1210" t="str">
        <f>IFERROR(VLOOKUP(K298,'【参考】数式用'!$A$5:$AB$27,MATCH(U300,'【参考】数式用'!$B$4:$AB$4,0)+1,0),"")</f>
        <v/>
      </c>
      <c r="W300" s="1216" t="s">
        <v>112</v>
      </c>
      <c r="X300" s="1351"/>
      <c r="Y300" s="968" t="s">
        <v>68</v>
      </c>
      <c r="Z300" s="1351"/>
      <c r="AA300" s="968" t="s">
        <v>178</v>
      </c>
      <c r="AB300" s="1351"/>
      <c r="AC300" s="968" t="s">
        <v>68</v>
      </c>
      <c r="AD300" s="1351"/>
      <c r="AE300" s="968" t="s">
        <v>85</v>
      </c>
      <c r="AF300" s="968" t="s">
        <v>127</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2315</v>
      </c>
      <c r="U302" s="1343" t="str">
        <f>IF('別紙様式2-3（６月以降分）'!U302="","",'別紙様式2-3（６月以降分）'!U302)</f>
        <v/>
      </c>
      <c r="V302" s="1208" t="str">
        <f>IFERROR(VLOOKUP(K302,'【参考】数式用'!$A$5:$AB$27,MATCH(U302,'【参考】数式用'!$B$4:$AB$4,0)+1,0),"")</f>
        <v/>
      </c>
      <c r="W302" s="1214" t="s">
        <v>112</v>
      </c>
      <c r="X302" s="1349">
        <f>'別紙様式2-3（６月以降分）'!X302</f>
        <v>6</v>
      </c>
      <c r="Y302" s="1227" t="s">
        <v>68</v>
      </c>
      <c r="Z302" s="1349">
        <f>'別紙様式2-3（６月以降分）'!Z302</f>
        <v>6</v>
      </c>
      <c r="AA302" s="1227" t="s">
        <v>178</v>
      </c>
      <c r="AB302" s="1349">
        <f>'別紙様式2-3（６月以降分）'!AB302</f>
        <v>7</v>
      </c>
      <c r="AC302" s="1227" t="s">
        <v>68</v>
      </c>
      <c r="AD302" s="1349">
        <f>'別紙様式2-3（６月以降分）'!AD302</f>
        <v>3</v>
      </c>
      <c r="AE302" s="1227" t="s">
        <v>85</v>
      </c>
      <c r="AF302" s="1227" t="s">
        <v>127</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262</v>
      </c>
      <c r="Q304" s="1167" t="str">
        <f>IFERROR(VLOOKUP('別紙様式2-2（４・５月分）'!AR230,'【参考】数式用'!$AT$5:$AV$22,3,FALSE),"")</f>
        <v/>
      </c>
      <c r="R304" s="1175" t="s">
        <v>132</v>
      </c>
      <c r="S304" s="1185" t="str">
        <f>IFERROR(VLOOKUP(K302,'【参考】数式用'!$A$5:$AB$27,MATCH(Q304,'【参考】数式用'!$B$4:$AB$4,0)+1,0),"")</f>
        <v/>
      </c>
      <c r="T304" s="1193" t="s">
        <v>2321</v>
      </c>
      <c r="U304" s="1345"/>
      <c r="V304" s="1210" t="str">
        <f>IFERROR(VLOOKUP(K302,'【参考】数式用'!$A$5:$AB$27,MATCH(U304,'【参考】数式用'!$B$4:$AB$4,0)+1,0),"")</f>
        <v/>
      </c>
      <c r="W304" s="1216" t="s">
        <v>112</v>
      </c>
      <c r="X304" s="1351"/>
      <c r="Y304" s="968" t="s">
        <v>68</v>
      </c>
      <c r="Z304" s="1351"/>
      <c r="AA304" s="968" t="s">
        <v>178</v>
      </c>
      <c r="AB304" s="1351"/>
      <c r="AC304" s="968" t="s">
        <v>68</v>
      </c>
      <c r="AD304" s="1351"/>
      <c r="AE304" s="968" t="s">
        <v>85</v>
      </c>
      <c r="AF304" s="968" t="s">
        <v>127</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2315</v>
      </c>
      <c r="U306" s="1343" t="str">
        <f>IF('別紙様式2-3（６月以降分）'!U306="","",'別紙様式2-3（６月以降分）'!U306)</f>
        <v/>
      </c>
      <c r="V306" s="1208" t="str">
        <f>IFERROR(VLOOKUP(K306,'【参考】数式用'!$A$5:$AB$27,MATCH(U306,'【参考】数式用'!$B$4:$AB$4,0)+1,0),"")</f>
        <v/>
      </c>
      <c r="W306" s="1214" t="s">
        <v>112</v>
      </c>
      <c r="X306" s="1349">
        <f>'別紙様式2-3（６月以降分）'!X306</f>
        <v>6</v>
      </c>
      <c r="Y306" s="1227" t="s">
        <v>68</v>
      </c>
      <c r="Z306" s="1349">
        <f>'別紙様式2-3（６月以降分）'!Z306</f>
        <v>6</v>
      </c>
      <c r="AA306" s="1227" t="s">
        <v>178</v>
      </c>
      <c r="AB306" s="1349">
        <f>'別紙様式2-3（６月以降分）'!AB306</f>
        <v>7</v>
      </c>
      <c r="AC306" s="1227" t="s">
        <v>68</v>
      </c>
      <c r="AD306" s="1349">
        <f>'別紙様式2-3（６月以降分）'!AD306</f>
        <v>3</v>
      </c>
      <c r="AE306" s="1227" t="s">
        <v>85</v>
      </c>
      <c r="AF306" s="1227" t="s">
        <v>127</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262</v>
      </c>
      <c r="Q308" s="1167" t="str">
        <f>IFERROR(VLOOKUP('別紙様式2-2（４・５月分）'!AR233,'【参考】数式用'!$AT$5:$AV$22,3,FALSE),"")</f>
        <v/>
      </c>
      <c r="R308" s="1175" t="s">
        <v>132</v>
      </c>
      <c r="S308" s="1185" t="str">
        <f>IFERROR(VLOOKUP(K306,'【参考】数式用'!$A$5:$AB$27,MATCH(Q308,'【参考】数式用'!$B$4:$AB$4,0)+1,0),"")</f>
        <v/>
      </c>
      <c r="T308" s="1193" t="s">
        <v>2321</v>
      </c>
      <c r="U308" s="1345"/>
      <c r="V308" s="1210" t="str">
        <f>IFERROR(VLOOKUP(K306,'【参考】数式用'!$A$5:$AB$27,MATCH(U308,'【参考】数式用'!$B$4:$AB$4,0)+1,0),"")</f>
        <v/>
      </c>
      <c r="W308" s="1216" t="s">
        <v>112</v>
      </c>
      <c r="X308" s="1351"/>
      <c r="Y308" s="968" t="s">
        <v>68</v>
      </c>
      <c r="Z308" s="1351"/>
      <c r="AA308" s="968" t="s">
        <v>178</v>
      </c>
      <c r="AB308" s="1351"/>
      <c r="AC308" s="968" t="s">
        <v>68</v>
      </c>
      <c r="AD308" s="1351"/>
      <c r="AE308" s="968" t="s">
        <v>85</v>
      </c>
      <c r="AF308" s="968" t="s">
        <v>127</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2315</v>
      </c>
      <c r="U310" s="1343" t="str">
        <f>IF('別紙様式2-3（６月以降分）'!U310="","",'別紙様式2-3（６月以降分）'!U310)</f>
        <v/>
      </c>
      <c r="V310" s="1208" t="str">
        <f>IFERROR(VLOOKUP(K310,'【参考】数式用'!$A$5:$AB$27,MATCH(U310,'【参考】数式用'!$B$4:$AB$4,0)+1,0),"")</f>
        <v/>
      </c>
      <c r="W310" s="1214" t="s">
        <v>112</v>
      </c>
      <c r="X310" s="1349">
        <f>'別紙様式2-3（６月以降分）'!X310</f>
        <v>6</v>
      </c>
      <c r="Y310" s="1227" t="s">
        <v>68</v>
      </c>
      <c r="Z310" s="1349">
        <f>'別紙様式2-3（６月以降分）'!Z310</f>
        <v>6</v>
      </c>
      <c r="AA310" s="1227" t="s">
        <v>178</v>
      </c>
      <c r="AB310" s="1349">
        <f>'別紙様式2-3（６月以降分）'!AB310</f>
        <v>7</v>
      </c>
      <c r="AC310" s="1227" t="s">
        <v>68</v>
      </c>
      <c r="AD310" s="1349">
        <f>'別紙様式2-3（６月以降分）'!AD310</f>
        <v>3</v>
      </c>
      <c r="AE310" s="1227" t="s">
        <v>85</v>
      </c>
      <c r="AF310" s="1227" t="s">
        <v>127</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262</v>
      </c>
      <c r="Q312" s="1167" t="str">
        <f>IFERROR(VLOOKUP('別紙様式2-2（４・５月分）'!AR236,'【参考】数式用'!$AT$5:$AV$22,3,FALSE),"")</f>
        <v/>
      </c>
      <c r="R312" s="1175" t="s">
        <v>132</v>
      </c>
      <c r="S312" s="1187" t="str">
        <f>IFERROR(VLOOKUP(K310,'【参考】数式用'!$A$5:$AB$27,MATCH(Q312,'【参考】数式用'!$B$4:$AB$4,0)+1,0),"")</f>
        <v/>
      </c>
      <c r="T312" s="1193" t="s">
        <v>2321</v>
      </c>
      <c r="U312" s="1345"/>
      <c r="V312" s="1210" t="str">
        <f>IFERROR(VLOOKUP(K310,'【参考】数式用'!$A$5:$AB$27,MATCH(U312,'【参考】数式用'!$B$4:$AB$4,0)+1,0),"")</f>
        <v/>
      </c>
      <c r="W312" s="1216" t="s">
        <v>112</v>
      </c>
      <c r="X312" s="1351"/>
      <c r="Y312" s="968" t="s">
        <v>68</v>
      </c>
      <c r="Z312" s="1351"/>
      <c r="AA312" s="968" t="s">
        <v>178</v>
      </c>
      <c r="AB312" s="1351"/>
      <c r="AC312" s="968" t="s">
        <v>68</v>
      </c>
      <c r="AD312" s="1351"/>
      <c r="AE312" s="968" t="s">
        <v>85</v>
      </c>
      <c r="AF312" s="968" t="s">
        <v>127</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2315</v>
      </c>
      <c r="U314" s="1343" t="str">
        <f>IF('別紙様式2-3（６月以降分）'!U314="","",'別紙様式2-3（６月以降分）'!U314)</f>
        <v/>
      </c>
      <c r="V314" s="1208" t="str">
        <f>IFERROR(VLOOKUP(K314,'【参考】数式用'!$A$5:$AB$27,MATCH(U314,'【参考】数式用'!$B$4:$AB$4,0)+1,0),"")</f>
        <v/>
      </c>
      <c r="W314" s="1214" t="s">
        <v>112</v>
      </c>
      <c r="X314" s="1349">
        <f>'別紙様式2-3（６月以降分）'!X314</f>
        <v>6</v>
      </c>
      <c r="Y314" s="1227" t="s">
        <v>68</v>
      </c>
      <c r="Z314" s="1349">
        <f>'別紙様式2-3（６月以降分）'!Z314</f>
        <v>6</v>
      </c>
      <c r="AA314" s="1227" t="s">
        <v>178</v>
      </c>
      <c r="AB314" s="1349">
        <f>'別紙様式2-3（６月以降分）'!AB314</f>
        <v>7</v>
      </c>
      <c r="AC314" s="1227" t="s">
        <v>68</v>
      </c>
      <c r="AD314" s="1349">
        <f>'別紙様式2-3（６月以降分）'!AD314</f>
        <v>3</v>
      </c>
      <c r="AE314" s="1227" t="s">
        <v>85</v>
      </c>
      <c r="AF314" s="1227" t="s">
        <v>127</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262</v>
      </c>
      <c r="Q316" s="1167" t="str">
        <f>IFERROR(VLOOKUP('別紙様式2-2（４・５月分）'!AR239,'【参考】数式用'!$AT$5:$AV$22,3,FALSE),"")</f>
        <v/>
      </c>
      <c r="R316" s="1175" t="s">
        <v>132</v>
      </c>
      <c r="S316" s="1185" t="str">
        <f>IFERROR(VLOOKUP(K314,'【参考】数式用'!$A$5:$AB$27,MATCH(Q316,'【参考】数式用'!$B$4:$AB$4,0)+1,0),"")</f>
        <v/>
      </c>
      <c r="T316" s="1193" t="s">
        <v>2321</v>
      </c>
      <c r="U316" s="1345"/>
      <c r="V316" s="1210" t="str">
        <f>IFERROR(VLOOKUP(K314,'【参考】数式用'!$A$5:$AB$27,MATCH(U316,'【参考】数式用'!$B$4:$AB$4,0)+1,0),"")</f>
        <v/>
      </c>
      <c r="W316" s="1216" t="s">
        <v>112</v>
      </c>
      <c r="X316" s="1351"/>
      <c r="Y316" s="968" t="s">
        <v>68</v>
      </c>
      <c r="Z316" s="1351"/>
      <c r="AA316" s="968" t="s">
        <v>178</v>
      </c>
      <c r="AB316" s="1351"/>
      <c r="AC316" s="968" t="s">
        <v>68</v>
      </c>
      <c r="AD316" s="1351"/>
      <c r="AE316" s="968" t="s">
        <v>85</v>
      </c>
      <c r="AF316" s="968" t="s">
        <v>127</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2315</v>
      </c>
      <c r="U318" s="1343" t="str">
        <f>IF('別紙様式2-3（６月以降分）'!U318="","",'別紙様式2-3（６月以降分）'!U318)</f>
        <v/>
      </c>
      <c r="V318" s="1208" t="str">
        <f>IFERROR(VLOOKUP(K318,'【参考】数式用'!$A$5:$AB$27,MATCH(U318,'【参考】数式用'!$B$4:$AB$4,0)+1,0),"")</f>
        <v/>
      </c>
      <c r="W318" s="1214" t="s">
        <v>112</v>
      </c>
      <c r="X318" s="1349">
        <f>'別紙様式2-3（６月以降分）'!X318</f>
        <v>6</v>
      </c>
      <c r="Y318" s="1227" t="s">
        <v>68</v>
      </c>
      <c r="Z318" s="1349">
        <f>'別紙様式2-3（６月以降分）'!Z318</f>
        <v>6</v>
      </c>
      <c r="AA318" s="1227" t="s">
        <v>178</v>
      </c>
      <c r="AB318" s="1349">
        <f>'別紙様式2-3（６月以降分）'!AB318</f>
        <v>7</v>
      </c>
      <c r="AC318" s="1227" t="s">
        <v>68</v>
      </c>
      <c r="AD318" s="1349">
        <f>'別紙様式2-3（６月以降分）'!AD318</f>
        <v>3</v>
      </c>
      <c r="AE318" s="1227" t="s">
        <v>85</v>
      </c>
      <c r="AF318" s="1227" t="s">
        <v>127</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262</v>
      </c>
      <c r="Q320" s="1167" t="str">
        <f>IFERROR(VLOOKUP('別紙様式2-2（４・５月分）'!AR242,'【参考】数式用'!$AT$5:$AV$22,3,FALSE),"")</f>
        <v/>
      </c>
      <c r="R320" s="1175" t="s">
        <v>132</v>
      </c>
      <c r="S320" s="1187" t="str">
        <f>IFERROR(VLOOKUP(K318,'【参考】数式用'!$A$5:$AB$27,MATCH(Q320,'【参考】数式用'!$B$4:$AB$4,0)+1,0),"")</f>
        <v/>
      </c>
      <c r="T320" s="1193" t="s">
        <v>2321</v>
      </c>
      <c r="U320" s="1345"/>
      <c r="V320" s="1210" t="str">
        <f>IFERROR(VLOOKUP(K318,'【参考】数式用'!$A$5:$AB$27,MATCH(U320,'【参考】数式用'!$B$4:$AB$4,0)+1,0),"")</f>
        <v/>
      </c>
      <c r="W320" s="1216" t="s">
        <v>112</v>
      </c>
      <c r="X320" s="1351"/>
      <c r="Y320" s="968" t="s">
        <v>68</v>
      </c>
      <c r="Z320" s="1351"/>
      <c r="AA320" s="968" t="s">
        <v>178</v>
      </c>
      <c r="AB320" s="1351"/>
      <c r="AC320" s="968" t="s">
        <v>68</v>
      </c>
      <c r="AD320" s="1351"/>
      <c r="AE320" s="968" t="s">
        <v>85</v>
      </c>
      <c r="AF320" s="968" t="s">
        <v>127</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2315</v>
      </c>
      <c r="U322" s="1343" t="str">
        <f>IF('別紙様式2-3（６月以降分）'!U322="","",'別紙様式2-3（６月以降分）'!U322)</f>
        <v/>
      </c>
      <c r="V322" s="1208" t="str">
        <f>IFERROR(VLOOKUP(K322,'【参考】数式用'!$A$5:$AB$27,MATCH(U322,'【参考】数式用'!$B$4:$AB$4,0)+1,0),"")</f>
        <v/>
      </c>
      <c r="W322" s="1214" t="s">
        <v>112</v>
      </c>
      <c r="X322" s="1349">
        <f>'別紙様式2-3（６月以降分）'!X322</f>
        <v>6</v>
      </c>
      <c r="Y322" s="1227" t="s">
        <v>68</v>
      </c>
      <c r="Z322" s="1349">
        <f>'別紙様式2-3（６月以降分）'!Z322</f>
        <v>6</v>
      </c>
      <c r="AA322" s="1227" t="s">
        <v>178</v>
      </c>
      <c r="AB322" s="1349">
        <f>'別紙様式2-3（６月以降分）'!AB322</f>
        <v>7</v>
      </c>
      <c r="AC322" s="1227" t="s">
        <v>68</v>
      </c>
      <c r="AD322" s="1349">
        <f>'別紙様式2-3（６月以降分）'!AD322</f>
        <v>3</v>
      </c>
      <c r="AE322" s="1227" t="s">
        <v>85</v>
      </c>
      <c r="AF322" s="1227" t="s">
        <v>127</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262</v>
      </c>
      <c r="Q324" s="1167" t="str">
        <f>IFERROR(VLOOKUP('別紙様式2-2（４・５月分）'!AR245,'【参考】数式用'!$AT$5:$AV$22,3,FALSE),"")</f>
        <v/>
      </c>
      <c r="R324" s="1175" t="s">
        <v>132</v>
      </c>
      <c r="S324" s="1185" t="str">
        <f>IFERROR(VLOOKUP(K322,'【参考】数式用'!$A$5:$AB$27,MATCH(Q324,'【参考】数式用'!$B$4:$AB$4,0)+1,0),"")</f>
        <v/>
      </c>
      <c r="T324" s="1193" t="s">
        <v>2321</v>
      </c>
      <c r="U324" s="1345"/>
      <c r="V324" s="1210" t="str">
        <f>IFERROR(VLOOKUP(K322,'【参考】数式用'!$A$5:$AB$27,MATCH(U324,'【参考】数式用'!$B$4:$AB$4,0)+1,0),"")</f>
        <v/>
      </c>
      <c r="W324" s="1216" t="s">
        <v>112</v>
      </c>
      <c r="X324" s="1351"/>
      <c r="Y324" s="968" t="s">
        <v>68</v>
      </c>
      <c r="Z324" s="1351"/>
      <c r="AA324" s="968" t="s">
        <v>178</v>
      </c>
      <c r="AB324" s="1351"/>
      <c r="AC324" s="968" t="s">
        <v>68</v>
      </c>
      <c r="AD324" s="1351"/>
      <c r="AE324" s="968" t="s">
        <v>85</v>
      </c>
      <c r="AF324" s="968" t="s">
        <v>127</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2315</v>
      </c>
      <c r="U326" s="1343" t="str">
        <f>IF('別紙様式2-3（６月以降分）'!U326="","",'別紙様式2-3（６月以降分）'!U326)</f>
        <v/>
      </c>
      <c r="V326" s="1208" t="str">
        <f>IFERROR(VLOOKUP(K326,'【参考】数式用'!$A$5:$AB$27,MATCH(U326,'【参考】数式用'!$B$4:$AB$4,0)+1,0),"")</f>
        <v/>
      </c>
      <c r="W326" s="1214" t="s">
        <v>112</v>
      </c>
      <c r="X326" s="1349">
        <f>'別紙様式2-3（６月以降分）'!X326</f>
        <v>6</v>
      </c>
      <c r="Y326" s="1227" t="s">
        <v>68</v>
      </c>
      <c r="Z326" s="1349">
        <f>'別紙様式2-3（６月以降分）'!Z326</f>
        <v>6</v>
      </c>
      <c r="AA326" s="1227" t="s">
        <v>178</v>
      </c>
      <c r="AB326" s="1349">
        <f>'別紙様式2-3（６月以降分）'!AB326</f>
        <v>7</v>
      </c>
      <c r="AC326" s="1227" t="s">
        <v>68</v>
      </c>
      <c r="AD326" s="1349">
        <f>'別紙様式2-3（６月以降分）'!AD326</f>
        <v>3</v>
      </c>
      <c r="AE326" s="1227" t="s">
        <v>85</v>
      </c>
      <c r="AF326" s="1227" t="s">
        <v>127</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262</v>
      </c>
      <c r="Q328" s="1167" t="str">
        <f>IFERROR(VLOOKUP('別紙様式2-2（４・５月分）'!AR248,'【参考】数式用'!$AT$5:$AV$22,3,FALSE),"")</f>
        <v/>
      </c>
      <c r="R328" s="1175" t="s">
        <v>132</v>
      </c>
      <c r="S328" s="1187" t="str">
        <f>IFERROR(VLOOKUP(K326,'【参考】数式用'!$A$5:$AB$27,MATCH(Q328,'【参考】数式用'!$B$4:$AB$4,0)+1,0),"")</f>
        <v/>
      </c>
      <c r="T328" s="1193" t="s">
        <v>2321</v>
      </c>
      <c r="U328" s="1345"/>
      <c r="V328" s="1210" t="str">
        <f>IFERROR(VLOOKUP(K326,'【参考】数式用'!$A$5:$AB$27,MATCH(U328,'【参考】数式用'!$B$4:$AB$4,0)+1,0),"")</f>
        <v/>
      </c>
      <c r="W328" s="1216" t="s">
        <v>112</v>
      </c>
      <c r="X328" s="1351"/>
      <c r="Y328" s="968" t="s">
        <v>68</v>
      </c>
      <c r="Z328" s="1351"/>
      <c r="AA328" s="968" t="s">
        <v>178</v>
      </c>
      <c r="AB328" s="1351"/>
      <c r="AC328" s="968" t="s">
        <v>68</v>
      </c>
      <c r="AD328" s="1351"/>
      <c r="AE328" s="968" t="s">
        <v>85</v>
      </c>
      <c r="AF328" s="968" t="s">
        <v>127</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2315</v>
      </c>
      <c r="U330" s="1343" t="str">
        <f>IF('別紙様式2-3（６月以降分）'!U330="","",'別紙様式2-3（６月以降分）'!U330)</f>
        <v/>
      </c>
      <c r="V330" s="1208" t="str">
        <f>IFERROR(VLOOKUP(K330,'【参考】数式用'!$A$5:$AB$27,MATCH(U330,'【参考】数式用'!$B$4:$AB$4,0)+1,0),"")</f>
        <v/>
      </c>
      <c r="W330" s="1214" t="s">
        <v>112</v>
      </c>
      <c r="X330" s="1349">
        <f>'別紙様式2-3（６月以降分）'!X330</f>
        <v>6</v>
      </c>
      <c r="Y330" s="1227" t="s">
        <v>68</v>
      </c>
      <c r="Z330" s="1349">
        <f>'別紙様式2-3（６月以降分）'!Z330</f>
        <v>6</v>
      </c>
      <c r="AA330" s="1227" t="s">
        <v>178</v>
      </c>
      <c r="AB330" s="1349">
        <f>'別紙様式2-3（６月以降分）'!AB330</f>
        <v>7</v>
      </c>
      <c r="AC330" s="1227" t="s">
        <v>68</v>
      </c>
      <c r="AD330" s="1349">
        <f>'別紙様式2-3（６月以降分）'!AD330</f>
        <v>3</v>
      </c>
      <c r="AE330" s="1227" t="s">
        <v>85</v>
      </c>
      <c r="AF330" s="1227" t="s">
        <v>127</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262</v>
      </c>
      <c r="Q332" s="1167" t="str">
        <f>IFERROR(VLOOKUP('別紙様式2-2（４・５月分）'!AR251,'【参考】数式用'!$AT$5:$AV$22,3,FALSE),"")</f>
        <v/>
      </c>
      <c r="R332" s="1175" t="s">
        <v>132</v>
      </c>
      <c r="S332" s="1185" t="str">
        <f>IFERROR(VLOOKUP(K330,'【参考】数式用'!$A$5:$AB$27,MATCH(Q332,'【参考】数式用'!$B$4:$AB$4,0)+1,0),"")</f>
        <v/>
      </c>
      <c r="T332" s="1193" t="s">
        <v>2321</v>
      </c>
      <c r="U332" s="1345"/>
      <c r="V332" s="1210" t="str">
        <f>IFERROR(VLOOKUP(K330,'【参考】数式用'!$A$5:$AB$27,MATCH(U332,'【参考】数式用'!$B$4:$AB$4,0)+1,0),"")</f>
        <v/>
      </c>
      <c r="W332" s="1216" t="s">
        <v>112</v>
      </c>
      <c r="X332" s="1351"/>
      <c r="Y332" s="968" t="s">
        <v>68</v>
      </c>
      <c r="Z332" s="1351"/>
      <c r="AA332" s="968" t="s">
        <v>178</v>
      </c>
      <c r="AB332" s="1351"/>
      <c r="AC332" s="968" t="s">
        <v>68</v>
      </c>
      <c r="AD332" s="1351"/>
      <c r="AE332" s="968" t="s">
        <v>85</v>
      </c>
      <c r="AF332" s="968" t="s">
        <v>127</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2315</v>
      </c>
      <c r="U334" s="1343" t="str">
        <f>IF('別紙様式2-3（６月以降分）'!U334="","",'別紙様式2-3（６月以降分）'!U334)</f>
        <v/>
      </c>
      <c r="V334" s="1208" t="str">
        <f>IFERROR(VLOOKUP(K334,'【参考】数式用'!$A$5:$AB$27,MATCH(U334,'【参考】数式用'!$B$4:$AB$4,0)+1,0),"")</f>
        <v/>
      </c>
      <c r="W334" s="1214" t="s">
        <v>112</v>
      </c>
      <c r="X334" s="1349">
        <f>'別紙様式2-3（６月以降分）'!X334</f>
        <v>6</v>
      </c>
      <c r="Y334" s="1227" t="s">
        <v>68</v>
      </c>
      <c r="Z334" s="1349">
        <f>'別紙様式2-3（６月以降分）'!Z334</f>
        <v>6</v>
      </c>
      <c r="AA334" s="1227" t="s">
        <v>178</v>
      </c>
      <c r="AB334" s="1349">
        <f>'別紙様式2-3（６月以降分）'!AB334</f>
        <v>7</v>
      </c>
      <c r="AC334" s="1227" t="s">
        <v>68</v>
      </c>
      <c r="AD334" s="1349">
        <f>'別紙様式2-3（６月以降分）'!AD334</f>
        <v>3</v>
      </c>
      <c r="AE334" s="1227" t="s">
        <v>85</v>
      </c>
      <c r="AF334" s="1227" t="s">
        <v>127</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262</v>
      </c>
      <c r="Q336" s="1167" t="str">
        <f>IFERROR(VLOOKUP('別紙様式2-2（４・５月分）'!AR254,'【参考】数式用'!$AT$5:$AV$22,3,FALSE),"")</f>
        <v/>
      </c>
      <c r="R336" s="1175" t="s">
        <v>132</v>
      </c>
      <c r="S336" s="1187" t="str">
        <f>IFERROR(VLOOKUP(K334,'【参考】数式用'!$A$5:$AB$27,MATCH(Q336,'【参考】数式用'!$B$4:$AB$4,0)+1,0),"")</f>
        <v/>
      </c>
      <c r="T336" s="1193" t="s">
        <v>2321</v>
      </c>
      <c r="U336" s="1345"/>
      <c r="V336" s="1210" t="str">
        <f>IFERROR(VLOOKUP(K334,'【参考】数式用'!$A$5:$AB$27,MATCH(U336,'【参考】数式用'!$B$4:$AB$4,0)+1,0),"")</f>
        <v/>
      </c>
      <c r="W336" s="1216" t="s">
        <v>112</v>
      </c>
      <c r="X336" s="1351"/>
      <c r="Y336" s="968" t="s">
        <v>68</v>
      </c>
      <c r="Z336" s="1351"/>
      <c r="AA336" s="968" t="s">
        <v>178</v>
      </c>
      <c r="AB336" s="1351"/>
      <c r="AC336" s="968" t="s">
        <v>68</v>
      </c>
      <c r="AD336" s="1351"/>
      <c r="AE336" s="968" t="s">
        <v>85</v>
      </c>
      <c r="AF336" s="968" t="s">
        <v>127</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2315</v>
      </c>
      <c r="U338" s="1343" t="str">
        <f>IF('別紙様式2-3（６月以降分）'!U338="","",'別紙様式2-3（６月以降分）'!U338)</f>
        <v/>
      </c>
      <c r="V338" s="1208" t="str">
        <f>IFERROR(VLOOKUP(K338,'【参考】数式用'!$A$5:$AB$27,MATCH(U338,'【参考】数式用'!$B$4:$AB$4,0)+1,0),"")</f>
        <v/>
      </c>
      <c r="W338" s="1214" t="s">
        <v>112</v>
      </c>
      <c r="X338" s="1349">
        <f>'別紙様式2-3（６月以降分）'!X338</f>
        <v>6</v>
      </c>
      <c r="Y338" s="1227" t="s">
        <v>68</v>
      </c>
      <c r="Z338" s="1349">
        <f>'別紙様式2-3（６月以降分）'!Z338</f>
        <v>6</v>
      </c>
      <c r="AA338" s="1227" t="s">
        <v>178</v>
      </c>
      <c r="AB338" s="1349">
        <f>'別紙様式2-3（６月以降分）'!AB338</f>
        <v>7</v>
      </c>
      <c r="AC338" s="1227" t="s">
        <v>68</v>
      </c>
      <c r="AD338" s="1349">
        <f>'別紙様式2-3（６月以降分）'!AD338</f>
        <v>3</v>
      </c>
      <c r="AE338" s="1227" t="s">
        <v>85</v>
      </c>
      <c r="AF338" s="1227" t="s">
        <v>127</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262</v>
      </c>
      <c r="Q340" s="1167" t="str">
        <f>IFERROR(VLOOKUP('別紙様式2-2（４・５月分）'!AR257,'【参考】数式用'!$AT$5:$AV$22,3,FALSE),"")</f>
        <v/>
      </c>
      <c r="R340" s="1175" t="s">
        <v>132</v>
      </c>
      <c r="S340" s="1185" t="str">
        <f>IFERROR(VLOOKUP(K338,'【参考】数式用'!$A$5:$AB$27,MATCH(Q340,'【参考】数式用'!$B$4:$AB$4,0)+1,0),"")</f>
        <v/>
      </c>
      <c r="T340" s="1193" t="s">
        <v>2321</v>
      </c>
      <c r="U340" s="1345"/>
      <c r="V340" s="1210" t="str">
        <f>IFERROR(VLOOKUP(K338,'【参考】数式用'!$A$5:$AB$27,MATCH(U340,'【参考】数式用'!$B$4:$AB$4,0)+1,0),"")</f>
        <v/>
      </c>
      <c r="W340" s="1216" t="s">
        <v>112</v>
      </c>
      <c r="X340" s="1351"/>
      <c r="Y340" s="968" t="s">
        <v>68</v>
      </c>
      <c r="Z340" s="1351"/>
      <c r="AA340" s="968" t="s">
        <v>178</v>
      </c>
      <c r="AB340" s="1351"/>
      <c r="AC340" s="968" t="s">
        <v>68</v>
      </c>
      <c r="AD340" s="1351"/>
      <c r="AE340" s="968" t="s">
        <v>85</v>
      </c>
      <c r="AF340" s="968" t="s">
        <v>127</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2315</v>
      </c>
      <c r="U342" s="1343" t="str">
        <f>IF('別紙様式2-3（６月以降分）'!U342="","",'別紙様式2-3（６月以降分）'!U342)</f>
        <v/>
      </c>
      <c r="V342" s="1208" t="str">
        <f>IFERROR(VLOOKUP(K342,'【参考】数式用'!$A$5:$AB$27,MATCH(U342,'【参考】数式用'!$B$4:$AB$4,0)+1,0),"")</f>
        <v/>
      </c>
      <c r="W342" s="1214" t="s">
        <v>112</v>
      </c>
      <c r="X342" s="1349">
        <f>'別紙様式2-3（６月以降分）'!X342</f>
        <v>6</v>
      </c>
      <c r="Y342" s="1227" t="s">
        <v>68</v>
      </c>
      <c r="Z342" s="1349">
        <f>'別紙様式2-3（６月以降分）'!Z342</f>
        <v>6</v>
      </c>
      <c r="AA342" s="1227" t="s">
        <v>178</v>
      </c>
      <c r="AB342" s="1349">
        <f>'別紙様式2-3（６月以降分）'!AB342</f>
        <v>7</v>
      </c>
      <c r="AC342" s="1227" t="s">
        <v>68</v>
      </c>
      <c r="AD342" s="1349">
        <f>'別紙様式2-3（６月以降分）'!AD342</f>
        <v>3</v>
      </c>
      <c r="AE342" s="1227" t="s">
        <v>85</v>
      </c>
      <c r="AF342" s="1227" t="s">
        <v>127</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262</v>
      </c>
      <c r="Q344" s="1167" t="str">
        <f>IFERROR(VLOOKUP('別紙様式2-2（４・５月分）'!AR260,'【参考】数式用'!$AT$5:$AV$22,3,FALSE),"")</f>
        <v/>
      </c>
      <c r="R344" s="1175" t="s">
        <v>132</v>
      </c>
      <c r="S344" s="1187" t="str">
        <f>IFERROR(VLOOKUP(K342,'【参考】数式用'!$A$5:$AB$27,MATCH(Q344,'【参考】数式用'!$B$4:$AB$4,0)+1,0),"")</f>
        <v/>
      </c>
      <c r="T344" s="1193" t="s">
        <v>2321</v>
      </c>
      <c r="U344" s="1345"/>
      <c r="V344" s="1210" t="str">
        <f>IFERROR(VLOOKUP(K342,'【参考】数式用'!$A$5:$AB$27,MATCH(U344,'【参考】数式用'!$B$4:$AB$4,0)+1,0),"")</f>
        <v/>
      </c>
      <c r="W344" s="1216" t="s">
        <v>112</v>
      </c>
      <c r="X344" s="1351"/>
      <c r="Y344" s="968" t="s">
        <v>68</v>
      </c>
      <c r="Z344" s="1351"/>
      <c r="AA344" s="968" t="s">
        <v>178</v>
      </c>
      <c r="AB344" s="1351"/>
      <c r="AC344" s="968" t="s">
        <v>68</v>
      </c>
      <c r="AD344" s="1351"/>
      <c r="AE344" s="968" t="s">
        <v>85</v>
      </c>
      <c r="AF344" s="968" t="s">
        <v>127</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2315</v>
      </c>
      <c r="U346" s="1343" t="str">
        <f>IF('別紙様式2-3（６月以降分）'!U346="","",'別紙様式2-3（６月以降分）'!U346)</f>
        <v/>
      </c>
      <c r="V346" s="1208" t="str">
        <f>IFERROR(VLOOKUP(K346,'【参考】数式用'!$A$5:$AB$27,MATCH(U346,'【参考】数式用'!$B$4:$AB$4,0)+1,0),"")</f>
        <v/>
      </c>
      <c r="W346" s="1214" t="s">
        <v>112</v>
      </c>
      <c r="X346" s="1349">
        <f>'別紙様式2-3（６月以降分）'!X346</f>
        <v>6</v>
      </c>
      <c r="Y346" s="1227" t="s">
        <v>68</v>
      </c>
      <c r="Z346" s="1349">
        <f>'別紙様式2-3（６月以降分）'!Z346</f>
        <v>6</v>
      </c>
      <c r="AA346" s="1227" t="s">
        <v>178</v>
      </c>
      <c r="AB346" s="1349">
        <f>'別紙様式2-3（６月以降分）'!AB346</f>
        <v>7</v>
      </c>
      <c r="AC346" s="1227" t="s">
        <v>68</v>
      </c>
      <c r="AD346" s="1349">
        <f>'別紙様式2-3（６月以降分）'!AD346</f>
        <v>3</v>
      </c>
      <c r="AE346" s="1227" t="s">
        <v>85</v>
      </c>
      <c r="AF346" s="1227" t="s">
        <v>127</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262</v>
      </c>
      <c r="Q348" s="1167" t="str">
        <f>IFERROR(VLOOKUP('別紙様式2-2（４・５月分）'!AR263,'【参考】数式用'!$AT$5:$AV$22,3,FALSE),"")</f>
        <v/>
      </c>
      <c r="R348" s="1175" t="s">
        <v>132</v>
      </c>
      <c r="S348" s="1185" t="str">
        <f>IFERROR(VLOOKUP(K346,'【参考】数式用'!$A$5:$AB$27,MATCH(Q348,'【参考】数式用'!$B$4:$AB$4,0)+1,0),"")</f>
        <v/>
      </c>
      <c r="T348" s="1193" t="s">
        <v>2321</v>
      </c>
      <c r="U348" s="1345"/>
      <c r="V348" s="1210" t="str">
        <f>IFERROR(VLOOKUP(K346,'【参考】数式用'!$A$5:$AB$27,MATCH(U348,'【参考】数式用'!$B$4:$AB$4,0)+1,0),"")</f>
        <v/>
      </c>
      <c r="W348" s="1216" t="s">
        <v>112</v>
      </c>
      <c r="X348" s="1351"/>
      <c r="Y348" s="968" t="s">
        <v>68</v>
      </c>
      <c r="Z348" s="1351"/>
      <c r="AA348" s="968" t="s">
        <v>178</v>
      </c>
      <c r="AB348" s="1351"/>
      <c r="AC348" s="968" t="s">
        <v>68</v>
      </c>
      <c r="AD348" s="1351"/>
      <c r="AE348" s="968" t="s">
        <v>85</v>
      </c>
      <c r="AF348" s="968" t="s">
        <v>127</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2315</v>
      </c>
      <c r="U350" s="1343" t="str">
        <f>IF('別紙様式2-3（６月以降分）'!U350="","",'別紙様式2-3（６月以降分）'!U350)</f>
        <v/>
      </c>
      <c r="V350" s="1208" t="str">
        <f>IFERROR(VLOOKUP(K350,'【参考】数式用'!$A$5:$AB$27,MATCH(U350,'【参考】数式用'!$B$4:$AB$4,0)+1,0),"")</f>
        <v/>
      </c>
      <c r="W350" s="1214" t="s">
        <v>112</v>
      </c>
      <c r="X350" s="1349">
        <f>'別紙様式2-3（６月以降分）'!X350</f>
        <v>6</v>
      </c>
      <c r="Y350" s="1227" t="s">
        <v>68</v>
      </c>
      <c r="Z350" s="1349">
        <f>'別紙様式2-3（６月以降分）'!Z350</f>
        <v>6</v>
      </c>
      <c r="AA350" s="1227" t="s">
        <v>178</v>
      </c>
      <c r="AB350" s="1349">
        <f>'別紙様式2-3（６月以降分）'!AB350</f>
        <v>7</v>
      </c>
      <c r="AC350" s="1227" t="s">
        <v>68</v>
      </c>
      <c r="AD350" s="1349">
        <f>'別紙様式2-3（６月以降分）'!AD350</f>
        <v>3</v>
      </c>
      <c r="AE350" s="1227" t="s">
        <v>85</v>
      </c>
      <c r="AF350" s="1227" t="s">
        <v>127</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262</v>
      </c>
      <c r="Q352" s="1167" t="str">
        <f>IFERROR(VLOOKUP('別紙様式2-2（４・５月分）'!AR266,'【参考】数式用'!$AT$5:$AV$22,3,FALSE),"")</f>
        <v/>
      </c>
      <c r="R352" s="1175" t="s">
        <v>132</v>
      </c>
      <c r="S352" s="1187" t="str">
        <f>IFERROR(VLOOKUP(K350,'【参考】数式用'!$A$5:$AB$27,MATCH(Q352,'【参考】数式用'!$B$4:$AB$4,0)+1,0),"")</f>
        <v/>
      </c>
      <c r="T352" s="1193" t="s">
        <v>2321</v>
      </c>
      <c r="U352" s="1345"/>
      <c r="V352" s="1210" t="str">
        <f>IFERROR(VLOOKUP(K350,'【参考】数式用'!$A$5:$AB$27,MATCH(U352,'【参考】数式用'!$B$4:$AB$4,0)+1,0),"")</f>
        <v/>
      </c>
      <c r="W352" s="1216" t="s">
        <v>112</v>
      </c>
      <c r="X352" s="1351"/>
      <c r="Y352" s="968" t="s">
        <v>68</v>
      </c>
      <c r="Z352" s="1351"/>
      <c r="AA352" s="968" t="s">
        <v>178</v>
      </c>
      <c r="AB352" s="1351"/>
      <c r="AC352" s="968" t="s">
        <v>68</v>
      </c>
      <c r="AD352" s="1351"/>
      <c r="AE352" s="968" t="s">
        <v>85</v>
      </c>
      <c r="AF352" s="968" t="s">
        <v>127</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2315</v>
      </c>
      <c r="U354" s="1343" t="str">
        <f>IF('別紙様式2-3（６月以降分）'!U354="","",'別紙様式2-3（６月以降分）'!U354)</f>
        <v/>
      </c>
      <c r="V354" s="1208" t="str">
        <f>IFERROR(VLOOKUP(K354,'【参考】数式用'!$A$5:$AB$27,MATCH(U354,'【参考】数式用'!$B$4:$AB$4,0)+1,0),"")</f>
        <v/>
      </c>
      <c r="W354" s="1214" t="s">
        <v>112</v>
      </c>
      <c r="X354" s="1349">
        <f>'別紙様式2-3（６月以降分）'!X354</f>
        <v>6</v>
      </c>
      <c r="Y354" s="1227" t="s">
        <v>68</v>
      </c>
      <c r="Z354" s="1349">
        <f>'別紙様式2-3（６月以降分）'!Z354</f>
        <v>6</v>
      </c>
      <c r="AA354" s="1227" t="s">
        <v>178</v>
      </c>
      <c r="AB354" s="1349">
        <f>'別紙様式2-3（６月以降分）'!AB354</f>
        <v>7</v>
      </c>
      <c r="AC354" s="1227" t="s">
        <v>68</v>
      </c>
      <c r="AD354" s="1349">
        <f>'別紙様式2-3（６月以降分）'!AD354</f>
        <v>3</v>
      </c>
      <c r="AE354" s="1227" t="s">
        <v>85</v>
      </c>
      <c r="AF354" s="1227" t="s">
        <v>127</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262</v>
      </c>
      <c r="Q356" s="1167" t="str">
        <f>IFERROR(VLOOKUP('別紙様式2-2（４・５月分）'!AR269,'【参考】数式用'!$AT$5:$AV$22,3,FALSE),"")</f>
        <v/>
      </c>
      <c r="R356" s="1175" t="s">
        <v>132</v>
      </c>
      <c r="S356" s="1185" t="str">
        <f>IFERROR(VLOOKUP(K354,'【参考】数式用'!$A$5:$AB$27,MATCH(Q356,'【参考】数式用'!$B$4:$AB$4,0)+1,0),"")</f>
        <v/>
      </c>
      <c r="T356" s="1193" t="s">
        <v>2321</v>
      </c>
      <c r="U356" s="1345"/>
      <c r="V356" s="1210" t="str">
        <f>IFERROR(VLOOKUP(K354,'【参考】数式用'!$A$5:$AB$27,MATCH(U356,'【参考】数式用'!$B$4:$AB$4,0)+1,0),"")</f>
        <v/>
      </c>
      <c r="W356" s="1216" t="s">
        <v>112</v>
      </c>
      <c r="X356" s="1351"/>
      <c r="Y356" s="968" t="s">
        <v>68</v>
      </c>
      <c r="Z356" s="1351"/>
      <c r="AA356" s="968" t="s">
        <v>178</v>
      </c>
      <c r="AB356" s="1351"/>
      <c r="AC356" s="968" t="s">
        <v>68</v>
      </c>
      <c r="AD356" s="1351"/>
      <c r="AE356" s="968" t="s">
        <v>85</v>
      </c>
      <c r="AF356" s="968" t="s">
        <v>127</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2315</v>
      </c>
      <c r="U358" s="1343" t="str">
        <f>IF('別紙様式2-3（６月以降分）'!U358="","",'別紙様式2-3（６月以降分）'!U358)</f>
        <v/>
      </c>
      <c r="V358" s="1208" t="str">
        <f>IFERROR(VLOOKUP(K358,'【参考】数式用'!$A$5:$AB$27,MATCH(U358,'【参考】数式用'!$B$4:$AB$4,0)+1,0),"")</f>
        <v/>
      </c>
      <c r="W358" s="1214" t="s">
        <v>112</v>
      </c>
      <c r="X358" s="1349">
        <f>'別紙様式2-3（６月以降分）'!X358</f>
        <v>6</v>
      </c>
      <c r="Y358" s="1227" t="s">
        <v>68</v>
      </c>
      <c r="Z358" s="1349">
        <f>'別紙様式2-3（６月以降分）'!Z358</f>
        <v>6</v>
      </c>
      <c r="AA358" s="1227" t="s">
        <v>178</v>
      </c>
      <c r="AB358" s="1349">
        <f>'別紙様式2-3（６月以降分）'!AB358</f>
        <v>7</v>
      </c>
      <c r="AC358" s="1227" t="s">
        <v>68</v>
      </c>
      <c r="AD358" s="1349">
        <f>'別紙様式2-3（６月以降分）'!AD358</f>
        <v>3</v>
      </c>
      <c r="AE358" s="1227" t="s">
        <v>85</v>
      </c>
      <c r="AF358" s="1227" t="s">
        <v>127</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262</v>
      </c>
      <c r="Q360" s="1167" t="str">
        <f>IFERROR(VLOOKUP('別紙様式2-2（４・５月分）'!AR272,'【参考】数式用'!$AT$5:$AV$22,3,FALSE),"")</f>
        <v/>
      </c>
      <c r="R360" s="1175" t="s">
        <v>132</v>
      </c>
      <c r="S360" s="1187" t="str">
        <f>IFERROR(VLOOKUP(K358,'【参考】数式用'!$A$5:$AB$27,MATCH(Q360,'【参考】数式用'!$B$4:$AB$4,0)+1,0),"")</f>
        <v/>
      </c>
      <c r="T360" s="1193" t="s">
        <v>2321</v>
      </c>
      <c r="U360" s="1345"/>
      <c r="V360" s="1210" t="str">
        <f>IFERROR(VLOOKUP(K358,'【参考】数式用'!$A$5:$AB$27,MATCH(U360,'【参考】数式用'!$B$4:$AB$4,0)+1,0),"")</f>
        <v/>
      </c>
      <c r="W360" s="1216" t="s">
        <v>112</v>
      </c>
      <c r="X360" s="1351"/>
      <c r="Y360" s="968" t="s">
        <v>68</v>
      </c>
      <c r="Z360" s="1351"/>
      <c r="AA360" s="968" t="s">
        <v>178</v>
      </c>
      <c r="AB360" s="1351"/>
      <c r="AC360" s="968" t="s">
        <v>68</v>
      </c>
      <c r="AD360" s="1351"/>
      <c r="AE360" s="968" t="s">
        <v>85</v>
      </c>
      <c r="AF360" s="968" t="s">
        <v>127</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2315</v>
      </c>
      <c r="U362" s="1343" t="str">
        <f>IF('別紙様式2-3（６月以降分）'!U362="","",'別紙様式2-3（６月以降分）'!U362)</f>
        <v/>
      </c>
      <c r="V362" s="1208" t="str">
        <f>IFERROR(VLOOKUP(K362,'【参考】数式用'!$A$5:$AB$27,MATCH(U362,'【参考】数式用'!$B$4:$AB$4,0)+1,0),"")</f>
        <v/>
      </c>
      <c r="W362" s="1214" t="s">
        <v>112</v>
      </c>
      <c r="X362" s="1349">
        <f>'別紙様式2-3（６月以降分）'!X362</f>
        <v>6</v>
      </c>
      <c r="Y362" s="1227" t="s">
        <v>68</v>
      </c>
      <c r="Z362" s="1349">
        <f>'別紙様式2-3（６月以降分）'!Z362</f>
        <v>6</v>
      </c>
      <c r="AA362" s="1227" t="s">
        <v>178</v>
      </c>
      <c r="AB362" s="1349">
        <f>'別紙様式2-3（６月以降分）'!AB362</f>
        <v>7</v>
      </c>
      <c r="AC362" s="1227" t="s">
        <v>68</v>
      </c>
      <c r="AD362" s="1349">
        <f>'別紙様式2-3（６月以降分）'!AD362</f>
        <v>3</v>
      </c>
      <c r="AE362" s="1227" t="s">
        <v>85</v>
      </c>
      <c r="AF362" s="1227" t="s">
        <v>127</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262</v>
      </c>
      <c r="Q364" s="1167" t="str">
        <f>IFERROR(VLOOKUP('別紙様式2-2（４・５月分）'!AR275,'【参考】数式用'!$AT$5:$AV$22,3,FALSE),"")</f>
        <v/>
      </c>
      <c r="R364" s="1175" t="s">
        <v>132</v>
      </c>
      <c r="S364" s="1185" t="str">
        <f>IFERROR(VLOOKUP(K362,'【参考】数式用'!$A$5:$AB$27,MATCH(Q364,'【参考】数式用'!$B$4:$AB$4,0)+1,0),"")</f>
        <v/>
      </c>
      <c r="T364" s="1193" t="s">
        <v>2321</v>
      </c>
      <c r="U364" s="1345"/>
      <c r="V364" s="1210" t="str">
        <f>IFERROR(VLOOKUP(K362,'【参考】数式用'!$A$5:$AB$27,MATCH(U364,'【参考】数式用'!$B$4:$AB$4,0)+1,0),"")</f>
        <v/>
      </c>
      <c r="W364" s="1216" t="s">
        <v>112</v>
      </c>
      <c r="X364" s="1351"/>
      <c r="Y364" s="968" t="s">
        <v>68</v>
      </c>
      <c r="Z364" s="1351"/>
      <c r="AA364" s="968" t="s">
        <v>178</v>
      </c>
      <c r="AB364" s="1351"/>
      <c r="AC364" s="968" t="s">
        <v>68</v>
      </c>
      <c r="AD364" s="1351"/>
      <c r="AE364" s="968" t="s">
        <v>85</v>
      </c>
      <c r="AF364" s="968" t="s">
        <v>127</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2315</v>
      </c>
      <c r="U366" s="1343" t="str">
        <f>IF('別紙様式2-3（６月以降分）'!U366="","",'別紙様式2-3（６月以降分）'!U366)</f>
        <v/>
      </c>
      <c r="V366" s="1208" t="str">
        <f>IFERROR(VLOOKUP(K366,'【参考】数式用'!$A$5:$AB$27,MATCH(U366,'【参考】数式用'!$B$4:$AB$4,0)+1,0),"")</f>
        <v/>
      </c>
      <c r="W366" s="1214" t="s">
        <v>112</v>
      </c>
      <c r="X366" s="1349">
        <f>'別紙様式2-3（６月以降分）'!X366</f>
        <v>6</v>
      </c>
      <c r="Y366" s="1227" t="s">
        <v>68</v>
      </c>
      <c r="Z366" s="1349">
        <f>'別紙様式2-3（６月以降分）'!Z366</f>
        <v>6</v>
      </c>
      <c r="AA366" s="1227" t="s">
        <v>178</v>
      </c>
      <c r="AB366" s="1349">
        <f>'別紙様式2-3（６月以降分）'!AB366</f>
        <v>7</v>
      </c>
      <c r="AC366" s="1227" t="s">
        <v>68</v>
      </c>
      <c r="AD366" s="1349">
        <f>'別紙様式2-3（６月以降分）'!AD366</f>
        <v>3</v>
      </c>
      <c r="AE366" s="1227" t="s">
        <v>85</v>
      </c>
      <c r="AF366" s="1227" t="s">
        <v>127</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262</v>
      </c>
      <c r="Q368" s="1167" t="str">
        <f>IFERROR(VLOOKUP('別紙様式2-2（４・５月分）'!AR278,'【参考】数式用'!$AT$5:$AV$22,3,FALSE),"")</f>
        <v/>
      </c>
      <c r="R368" s="1175" t="s">
        <v>132</v>
      </c>
      <c r="S368" s="1187" t="str">
        <f>IFERROR(VLOOKUP(K366,'【参考】数式用'!$A$5:$AB$27,MATCH(Q368,'【参考】数式用'!$B$4:$AB$4,0)+1,0),"")</f>
        <v/>
      </c>
      <c r="T368" s="1193" t="s">
        <v>2321</v>
      </c>
      <c r="U368" s="1345"/>
      <c r="V368" s="1210" t="str">
        <f>IFERROR(VLOOKUP(K366,'【参考】数式用'!$A$5:$AB$27,MATCH(U368,'【参考】数式用'!$B$4:$AB$4,0)+1,0),"")</f>
        <v/>
      </c>
      <c r="W368" s="1216" t="s">
        <v>112</v>
      </c>
      <c r="X368" s="1351"/>
      <c r="Y368" s="968" t="s">
        <v>68</v>
      </c>
      <c r="Z368" s="1351"/>
      <c r="AA368" s="968" t="s">
        <v>178</v>
      </c>
      <c r="AB368" s="1351"/>
      <c r="AC368" s="968" t="s">
        <v>68</v>
      </c>
      <c r="AD368" s="1351"/>
      <c r="AE368" s="968" t="s">
        <v>85</v>
      </c>
      <c r="AF368" s="968" t="s">
        <v>127</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2315</v>
      </c>
      <c r="U370" s="1343" t="str">
        <f>IF('別紙様式2-3（６月以降分）'!U370="","",'別紙様式2-3（６月以降分）'!U370)</f>
        <v/>
      </c>
      <c r="V370" s="1208" t="str">
        <f>IFERROR(VLOOKUP(K370,'【参考】数式用'!$A$5:$AB$27,MATCH(U370,'【参考】数式用'!$B$4:$AB$4,0)+1,0),"")</f>
        <v/>
      </c>
      <c r="W370" s="1214" t="s">
        <v>112</v>
      </c>
      <c r="X370" s="1349">
        <f>'別紙様式2-3（６月以降分）'!X370</f>
        <v>6</v>
      </c>
      <c r="Y370" s="1227" t="s">
        <v>68</v>
      </c>
      <c r="Z370" s="1349">
        <f>'別紙様式2-3（６月以降分）'!Z370</f>
        <v>6</v>
      </c>
      <c r="AA370" s="1227" t="s">
        <v>178</v>
      </c>
      <c r="AB370" s="1349">
        <f>'別紙様式2-3（６月以降分）'!AB370</f>
        <v>7</v>
      </c>
      <c r="AC370" s="1227" t="s">
        <v>68</v>
      </c>
      <c r="AD370" s="1349">
        <f>'別紙様式2-3（６月以降分）'!AD370</f>
        <v>3</v>
      </c>
      <c r="AE370" s="1227" t="s">
        <v>85</v>
      </c>
      <c r="AF370" s="1227" t="s">
        <v>127</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262</v>
      </c>
      <c r="Q372" s="1167" t="str">
        <f>IFERROR(VLOOKUP('別紙様式2-2（４・５月分）'!AR281,'【参考】数式用'!$AT$5:$AV$22,3,FALSE),"")</f>
        <v/>
      </c>
      <c r="R372" s="1175" t="s">
        <v>132</v>
      </c>
      <c r="S372" s="1185" t="str">
        <f>IFERROR(VLOOKUP(K370,'【参考】数式用'!$A$5:$AB$27,MATCH(Q372,'【参考】数式用'!$B$4:$AB$4,0)+1,0),"")</f>
        <v/>
      </c>
      <c r="T372" s="1193" t="s">
        <v>2321</v>
      </c>
      <c r="U372" s="1345"/>
      <c r="V372" s="1210" t="str">
        <f>IFERROR(VLOOKUP(K370,'【参考】数式用'!$A$5:$AB$27,MATCH(U372,'【参考】数式用'!$B$4:$AB$4,0)+1,0),"")</f>
        <v/>
      </c>
      <c r="W372" s="1216" t="s">
        <v>112</v>
      </c>
      <c r="X372" s="1351"/>
      <c r="Y372" s="968" t="s">
        <v>68</v>
      </c>
      <c r="Z372" s="1351"/>
      <c r="AA372" s="968" t="s">
        <v>178</v>
      </c>
      <c r="AB372" s="1351"/>
      <c r="AC372" s="968" t="s">
        <v>68</v>
      </c>
      <c r="AD372" s="1351"/>
      <c r="AE372" s="968" t="s">
        <v>85</v>
      </c>
      <c r="AF372" s="968" t="s">
        <v>127</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2315</v>
      </c>
      <c r="U374" s="1343" t="str">
        <f>IF('別紙様式2-3（６月以降分）'!U374="","",'別紙様式2-3（６月以降分）'!U374)</f>
        <v/>
      </c>
      <c r="V374" s="1208" t="str">
        <f>IFERROR(VLOOKUP(K374,'【参考】数式用'!$A$5:$AB$27,MATCH(U374,'【参考】数式用'!$B$4:$AB$4,0)+1,0),"")</f>
        <v/>
      </c>
      <c r="W374" s="1214" t="s">
        <v>112</v>
      </c>
      <c r="X374" s="1349">
        <f>'別紙様式2-3（６月以降分）'!X374</f>
        <v>6</v>
      </c>
      <c r="Y374" s="1227" t="s">
        <v>68</v>
      </c>
      <c r="Z374" s="1349">
        <f>'別紙様式2-3（６月以降分）'!Z374</f>
        <v>6</v>
      </c>
      <c r="AA374" s="1227" t="s">
        <v>178</v>
      </c>
      <c r="AB374" s="1349">
        <f>'別紙様式2-3（６月以降分）'!AB374</f>
        <v>7</v>
      </c>
      <c r="AC374" s="1227" t="s">
        <v>68</v>
      </c>
      <c r="AD374" s="1349">
        <f>'別紙様式2-3（６月以降分）'!AD374</f>
        <v>3</v>
      </c>
      <c r="AE374" s="1227" t="s">
        <v>85</v>
      </c>
      <c r="AF374" s="1227" t="s">
        <v>127</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262</v>
      </c>
      <c r="Q376" s="1167" t="str">
        <f>IFERROR(VLOOKUP('別紙様式2-2（４・５月分）'!AR284,'【参考】数式用'!$AT$5:$AV$22,3,FALSE),"")</f>
        <v/>
      </c>
      <c r="R376" s="1175" t="s">
        <v>132</v>
      </c>
      <c r="S376" s="1185" t="str">
        <f>IFERROR(VLOOKUP(K374,'【参考】数式用'!$A$5:$AB$27,MATCH(Q376,'【参考】数式用'!$B$4:$AB$4,0)+1,0),"")</f>
        <v/>
      </c>
      <c r="T376" s="1193" t="s">
        <v>2321</v>
      </c>
      <c r="U376" s="1345"/>
      <c r="V376" s="1210" t="str">
        <f>IFERROR(VLOOKUP(K374,'【参考】数式用'!$A$5:$AB$27,MATCH(U376,'【参考】数式用'!$B$4:$AB$4,0)+1,0),"")</f>
        <v/>
      </c>
      <c r="W376" s="1216" t="s">
        <v>112</v>
      </c>
      <c r="X376" s="1351"/>
      <c r="Y376" s="968" t="s">
        <v>68</v>
      </c>
      <c r="Z376" s="1351"/>
      <c r="AA376" s="968" t="s">
        <v>178</v>
      </c>
      <c r="AB376" s="1351"/>
      <c r="AC376" s="968" t="s">
        <v>68</v>
      </c>
      <c r="AD376" s="1351"/>
      <c r="AE376" s="968" t="s">
        <v>85</v>
      </c>
      <c r="AF376" s="968" t="s">
        <v>127</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2315</v>
      </c>
      <c r="U378" s="1343" t="str">
        <f>IF('別紙様式2-3（６月以降分）'!U378="","",'別紙様式2-3（６月以降分）'!U378)</f>
        <v/>
      </c>
      <c r="V378" s="1208" t="str">
        <f>IFERROR(VLOOKUP(K378,'【参考】数式用'!$A$5:$AB$27,MATCH(U378,'【参考】数式用'!$B$4:$AB$4,0)+1,0),"")</f>
        <v/>
      </c>
      <c r="W378" s="1214" t="s">
        <v>112</v>
      </c>
      <c r="X378" s="1349">
        <f>'別紙様式2-3（６月以降分）'!X378</f>
        <v>6</v>
      </c>
      <c r="Y378" s="1227" t="s">
        <v>68</v>
      </c>
      <c r="Z378" s="1349">
        <f>'別紙様式2-3（６月以降分）'!Z378</f>
        <v>6</v>
      </c>
      <c r="AA378" s="1227" t="s">
        <v>178</v>
      </c>
      <c r="AB378" s="1349">
        <f>'別紙様式2-3（６月以降分）'!AB378</f>
        <v>7</v>
      </c>
      <c r="AC378" s="1227" t="s">
        <v>68</v>
      </c>
      <c r="AD378" s="1349">
        <f>'別紙様式2-3（６月以降分）'!AD378</f>
        <v>3</v>
      </c>
      <c r="AE378" s="1227" t="s">
        <v>85</v>
      </c>
      <c r="AF378" s="1227" t="s">
        <v>127</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262</v>
      </c>
      <c r="Q380" s="1167" t="str">
        <f>IFERROR(VLOOKUP('別紙様式2-2（４・５月分）'!AR287,'【参考】数式用'!$AT$5:$AV$22,3,FALSE),"")</f>
        <v/>
      </c>
      <c r="R380" s="1175" t="s">
        <v>132</v>
      </c>
      <c r="S380" s="1187" t="str">
        <f>IFERROR(VLOOKUP(K378,'【参考】数式用'!$A$5:$AB$27,MATCH(Q380,'【参考】数式用'!$B$4:$AB$4,0)+1,0),"")</f>
        <v/>
      </c>
      <c r="T380" s="1193" t="s">
        <v>2321</v>
      </c>
      <c r="U380" s="1345"/>
      <c r="V380" s="1210" t="str">
        <f>IFERROR(VLOOKUP(K378,'【参考】数式用'!$A$5:$AB$27,MATCH(U380,'【参考】数式用'!$B$4:$AB$4,0)+1,0),"")</f>
        <v/>
      </c>
      <c r="W380" s="1216" t="s">
        <v>112</v>
      </c>
      <c r="X380" s="1351"/>
      <c r="Y380" s="968" t="s">
        <v>68</v>
      </c>
      <c r="Z380" s="1351"/>
      <c r="AA380" s="968" t="s">
        <v>178</v>
      </c>
      <c r="AB380" s="1351"/>
      <c r="AC380" s="968" t="s">
        <v>68</v>
      </c>
      <c r="AD380" s="1351"/>
      <c r="AE380" s="968" t="s">
        <v>85</v>
      </c>
      <c r="AF380" s="968" t="s">
        <v>127</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2315</v>
      </c>
      <c r="U382" s="1343" t="str">
        <f>IF('別紙様式2-3（６月以降分）'!U382="","",'別紙様式2-3（６月以降分）'!U382)</f>
        <v/>
      </c>
      <c r="V382" s="1208" t="str">
        <f>IFERROR(VLOOKUP(K382,'【参考】数式用'!$A$5:$AB$27,MATCH(U382,'【参考】数式用'!$B$4:$AB$4,0)+1,0),"")</f>
        <v/>
      </c>
      <c r="W382" s="1214" t="s">
        <v>112</v>
      </c>
      <c r="X382" s="1349">
        <f>'別紙様式2-3（６月以降分）'!X382</f>
        <v>6</v>
      </c>
      <c r="Y382" s="1227" t="s">
        <v>68</v>
      </c>
      <c r="Z382" s="1349">
        <f>'別紙様式2-3（６月以降分）'!Z382</f>
        <v>6</v>
      </c>
      <c r="AA382" s="1227" t="s">
        <v>178</v>
      </c>
      <c r="AB382" s="1349">
        <f>'別紙様式2-3（６月以降分）'!AB382</f>
        <v>7</v>
      </c>
      <c r="AC382" s="1227" t="s">
        <v>68</v>
      </c>
      <c r="AD382" s="1349">
        <f>'別紙様式2-3（６月以降分）'!AD382</f>
        <v>3</v>
      </c>
      <c r="AE382" s="1227" t="s">
        <v>85</v>
      </c>
      <c r="AF382" s="1227" t="s">
        <v>127</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262</v>
      </c>
      <c r="Q384" s="1167" t="str">
        <f>IFERROR(VLOOKUP('別紙様式2-2（４・５月分）'!AR290,'【参考】数式用'!$AT$5:$AV$22,3,FALSE),"")</f>
        <v/>
      </c>
      <c r="R384" s="1175" t="s">
        <v>132</v>
      </c>
      <c r="S384" s="1185" t="str">
        <f>IFERROR(VLOOKUP(K382,'【参考】数式用'!$A$5:$AB$27,MATCH(Q384,'【参考】数式用'!$B$4:$AB$4,0)+1,0),"")</f>
        <v/>
      </c>
      <c r="T384" s="1193" t="s">
        <v>2321</v>
      </c>
      <c r="U384" s="1345"/>
      <c r="V384" s="1210" t="str">
        <f>IFERROR(VLOOKUP(K382,'【参考】数式用'!$A$5:$AB$27,MATCH(U384,'【参考】数式用'!$B$4:$AB$4,0)+1,0),"")</f>
        <v/>
      </c>
      <c r="W384" s="1216" t="s">
        <v>112</v>
      </c>
      <c r="X384" s="1351"/>
      <c r="Y384" s="968" t="s">
        <v>68</v>
      </c>
      <c r="Z384" s="1351"/>
      <c r="AA384" s="968" t="s">
        <v>178</v>
      </c>
      <c r="AB384" s="1351"/>
      <c r="AC384" s="968" t="s">
        <v>68</v>
      </c>
      <c r="AD384" s="1351"/>
      <c r="AE384" s="968" t="s">
        <v>85</v>
      </c>
      <c r="AF384" s="968" t="s">
        <v>127</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2315</v>
      </c>
      <c r="U386" s="1343" t="str">
        <f>IF('別紙様式2-3（６月以降分）'!U386="","",'別紙様式2-3（６月以降分）'!U386)</f>
        <v/>
      </c>
      <c r="V386" s="1208" t="str">
        <f>IFERROR(VLOOKUP(K386,'【参考】数式用'!$A$5:$AB$27,MATCH(U386,'【参考】数式用'!$B$4:$AB$4,0)+1,0),"")</f>
        <v/>
      </c>
      <c r="W386" s="1214" t="s">
        <v>112</v>
      </c>
      <c r="X386" s="1349">
        <f>'別紙様式2-3（６月以降分）'!X386</f>
        <v>6</v>
      </c>
      <c r="Y386" s="1227" t="s">
        <v>68</v>
      </c>
      <c r="Z386" s="1349">
        <f>'別紙様式2-3（６月以降分）'!Z386</f>
        <v>6</v>
      </c>
      <c r="AA386" s="1227" t="s">
        <v>178</v>
      </c>
      <c r="AB386" s="1349">
        <f>'別紙様式2-3（６月以降分）'!AB386</f>
        <v>7</v>
      </c>
      <c r="AC386" s="1227" t="s">
        <v>68</v>
      </c>
      <c r="AD386" s="1349">
        <f>'別紙様式2-3（６月以降分）'!AD386</f>
        <v>3</v>
      </c>
      <c r="AE386" s="1227" t="s">
        <v>85</v>
      </c>
      <c r="AF386" s="1227" t="s">
        <v>127</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262</v>
      </c>
      <c r="Q388" s="1167" t="str">
        <f>IFERROR(VLOOKUP('別紙様式2-2（４・５月分）'!AR293,'【参考】数式用'!$AT$5:$AV$22,3,FALSE),"")</f>
        <v/>
      </c>
      <c r="R388" s="1175" t="s">
        <v>132</v>
      </c>
      <c r="S388" s="1187" t="str">
        <f>IFERROR(VLOOKUP(K386,'【参考】数式用'!$A$5:$AB$27,MATCH(Q388,'【参考】数式用'!$B$4:$AB$4,0)+1,0),"")</f>
        <v/>
      </c>
      <c r="T388" s="1193" t="s">
        <v>2321</v>
      </c>
      <c r="U388" s="1345"/>
      <c r="V388" s="1210" t="str">
        <f>IFERROR(VLOOKUP(K386,'【参考】数式用'!$A$5:$AB$27,MATCH(U388,'【参考】数式用'!$B$4:$AB$4,0)+1,0),"")</f>
        <v/>
      </c>
      <c r="W388" s="1216" t="s">
        <v>112</v>
      </c>
      <c r="X388" s="1351"/>
      <c r="Y388" s="968" t="s">
        <v>68</v>
      </c>
      <c r="Z388" s="1351"/>
      <c r="AA388" s="968" t="s">
        <v>178</v>
      </c>
      <c r="AB388" s="1351"/>
      <c r="AC388" s="968" t="s">
        <v>68</v>
      </c>
      <c r="AD388" s="1351"/>
      <c r="AE388" s="968" t="s">
        <v>85</v>
      </c>
      <c r="AF388" s="968" t="s">
        <v>127</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2315</v>
      </c>
      <c r="U390" s="1343" t="str">
        <f>IF('別紙様式2-3（６月以降分）'!U390="","",'別紙様式2-3（６月以降分）'!U390)</f>
        <v/>
      </c>
      <c r="V390" s="1208" t="str">
        <f>IFERROR(VLOOKUP(K390,'【参考】数式用'!$A$5:$AB$27,MATCH(U390,'【参考】数式用'!$B$4:$AB$4,0)+1,0),"")</f>
        <v/>
      </c>
      <c r="W390" s="1214" t="s">
        <v>112</v>
      </c>
      <c r="X390" s="1349">
        <f>'別紙様式2-3（６月以降分）'!X390</f>
        <v>6</v>
      </c>
      <c r="Y390" s="1227" t="s">
        <v>68</v>
      </c>
      <c r="Z390" s="1349">
        <f>'別紙様式2-3（６月以降分）'!Z390</f>
        <v>6</v>
      </c>
      <c r="AA390" s="1227" t="s">
        <v>178</v>
      </c>
      <c r="AB390" s="1349">
        <f>'別紙様式2-3（６月以降分）'!AB390</f>
        <v>7</v>
      </c>
      <c r="AC390" s="1227" t="s">
        <v>68</v>
      </c>
      <c r="AD390" s="1349">
        <f>'別紙様式2-3（６月以降分）'!AD390</f>
        <v>3</v>
      </c>
      <c r="AE390" s="1227" t="s">
        <v>85</v>
      </c>
      <c r="AF390" s="1227" t="s">
        <v>127</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262</v>
      </c>
      <c r="Q392" s="1167" t="str">
        <f>IFERROR(VLOOKUP('別紙様式2-2（４・５月分）'!AR296,'【参考】数式用'!$AT$5:$AV$22,3,FALSE),"")</f>
        <v/>
      </c>
      <c r="R392" s="1175" t="s">
        <v>132</v>
      </c>
      <c r="S392" s="1185" t="str">
        <f>IFERROR(VLOOKUP(K390,'【参考】数式用'!$A$5:$AB$27,MATCH(Q392,'【参考】数式用'!$B$4:$AB$4,0)+1,0),"")</f>
        <v/>
      </c>
      <c r="T392" s="1193" t="s">
        <v>2321</v>
      </c>
      <c r="U392" s="1345"/>
      <c r="V392" s="1210" t="str">
        <f>IFERROR(VLOOKUP(K390,'【参考】数式用'!$A$5:$AB$27,MATCH(U392,'【参考】数式用'!$B$4:$AB$4,0)+1,0),"")</f>
        <v/>
      </c>
      <c r="W392" s="1216" t="s">
        <v>112</v>
      </c>
      <c r="X392" s="1351"/>
      <c r="Y392" s="968" t="s">
        <v>68</v>
      </c>
      <c r="Z392" s="1351"/>
      <c r="AA392" s="968" t="s">
        <v>178</v>
      </c>
      <c r="AB392" s="1351"/>
      <c r="AC392" s="968" t="s">
        <v>68</v>
      </c>
      <c r="AD392" s="1351"/>
      <c r="AE392" s="968" t="s">
        <v>85</v>
      </c>
      <c r="AF392" s="968" t="s">
        <v>127</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2315</v>
      </c>
      <c r="U394" s="1343" t="str">
        <f>IF('別紙様式2-3（６月以降分）'!U394="","",'別紙様式2-3（６月以降分）'!U394)</f>
        <v/>
      </c>
      <c r="V394" s="1208" t="str">
        <f>IFERROR(VLOOKUP(K394,'【参考】数式用'!$A$5:$AB$27,MATCH(U394,'【参考】数式用'!$B$4:$AB$4,0)+1,0),"")</f>
        <v/>
      </c>
      <c r="W394" s="1214" t="s">
        <v>112</v>
      </c>
      <c r="X394" s="1349">
        <f>'別紙様式2-3（６月以降分）'!X394</f>
        <v>6</v>
      </c>
      <c r="Y394" s="1227" t="s">
        <v>68</v>
      </c>
      <c r="Z394" s="1349">
        <f>'別紙様式2-3（６月以降分）'!Z394</f>
        <v>6</v>
      </c>
      <c r="AA394" s="1227" t="s">
        <v>178</v>
      </c>
      <c r="AB394" s="1349">
        <f>'別紙様式2-3（６月以降分）'!AB394</f>
        <v>7</v>
      </c>
      <c r="AC394" s="1227" t="s">
        <v>68</v>
      </c>
      <c r="AD394" s="1349">
        <f>'別紙様式2-3（６月以降分）'!AD394</f>
        <v>3</v>
      </c>
      <c r="AE394" s="1227" t="s">
        <v>85</v>
      </c>
      <c r="AF394" s="1227" t="s">
        <v>127</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262</v>
      </c>
      <c r="Q396" s="1167" t="str">
        <f>IFERROR(VLOOKUP('別紙様式2-2（４・５月分）'!AR299,'【参考】数式用'!$AT$5:$AV$22,3,FALSE),"")</f>
        <v/>
      </c>
      <c r="R396" s="1175" t="s">
        <v>132</v>
      </c>
      <c r="S396" s="1187" t="str">
        <f>IFERROR(VLOOKUP(K394,'【参考】数式用'!$A$5:$AB$27,MATCH(Q396,'【参考】数式用'!$B$4:$AB$4,0)+1,0),"")</f>
        <v/>
      </c>
      <c r="T396" s="1193" t="s">
        <v>2321</v>
      </c>
      <c r="U396" s="1345"/>
      <c r="V396" s="1210" t="str">
        <f>IFERROR(VLOOKUP(K394,'【参考】数式用'!$A$5:$AB$27,MATCH(U396,'【参考】数式用'!$B$4:$AB$4,0)+1,0),"")</f>
        <v/>
      </c>
      <c r="W396" s="1216" t="s">
        <v>112</v>
      </c>
      <c r="X396" s="1351"/>
      <c r="Y396" s="968" t="s">
        <v>68</v>
      </c>
      <c r="Z396" s="1351"/>
      <c r="AA396" s="968" t="s">
        <v>178</v>
      </c>
      <c r="AB396" s="1351"/>
      <c r="AC396" s="968" t="s">
        <v>68</v>
      </c>
      <c r="AD396" s="1351"/>
      <c r="AE396" s="968" t="s">
        <v>85</v>
      </c>
      <c r="AF396" s="968" t="s">
        <v>127</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2315</v>
      </c>
      <c r="U398" s="1343" t="str">
        <f>IF('別紙様式2-3（６月以降分）'!U398="","",'別紙様式2-3（６月以降分）'!U398)</f>
        <v/>
      </c>
      <c r="V398" s="1208" t="str">
        <f>IFERROR(VLOOKUP(K398,'【参考】数式用'!$A$5:$AB$27,MATCH(U398,'【参考】数式用'!$B$4:$AB$4,0)+1,0),"")</f>
        <v/>
      </c>
      <c r="W398" s="1214" t="s">
        <v>112</v>
      </c>
      <c r="X398" s="1349">
        <f>'別紙様式2-3（６月以降分）'!X398</f>
        <v>6</v>
      </c>
      <c r="Y398" s="1227" t="s">
        <v>68</v>
      </c>
      <c r="Z398" s="1349">
        <f>'別紙様式2-3（６月以降分）'!Z398</f>
        <v>6</v>
      </c>
      <c r="AA398" s="1227" t="s">
        <v>178</v>
      </c>
      <c r="AB398" s="1349">
        <f>'別紙様式2-3（６月以降分）'!AB398</f>
        <v>7</v>
      </c>
      <c r="AC398" s="1227" t="s">
        <v>68</v>
      </c>
      <c r="AD398" s="1349">
        <f>'別紙様式2-3（６月以降分）'!AD398</f>
        <v>3</v>
      </c>
      <c r="AE398" s="1227" t="s">
        <v>85</v>
      </c>
      <c r="AF398" s="1227" t="s">
        <v>127</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262</v>
      </c>
      <c r="Q400" s="1167" t="str">
        <f>IFERROR(VLOOKUP('別紙様式2-2（４・５月分）'!AR302,'【参考】数式用'!$AT$5:$AV$22,3,FALSE),"")</f>
        <v/>
      </c>
      <c r="R400" s="1175" t="s">
        <v>132</v>
      </c>
      <c r="S400" s="1185" t="str">
        <f>IFERROR(VLOOKUP(K398,'【参考】数式用'!$A$5:$AB$27,MATCH(Q400,'【参考】数式用'!$B$4:$AB$4,0)+1,0),"")</f>
        <v/>
      </c>
      <c r="T400" s="1193" t="s">
        <v>2321</v>
      </c>
      <c r="U400" s="1345"/>
      <c r="V400" s="1210" t="str">
        <f>IFERROR(VLOOKUP(K398,'【参考】数式用'!$A$5:$AB$27,MATCH(U400,'【参考】数式用'!$B$4:$AB$4,0)+1,0),"")</f>
        <v/>
      </c>
      <c r="W400" s="1216" t="s">
        <v>112</v>
      </c>
      <c r="X400" s="1351"/>
      <c r="Y400" s="968" t="s">
        <v>68</v>
      </c>
      <c r="Z400" s="1351"/>
      <c r="AA400" s="968" t="s">
        <v>178</v>
      </c>
      <c r="AB400" s="1351"/>
      <c r="AC400" s="968" t="s">
        <v>68</v>
      </c>
      <c r="AD400" s="1351"/>
      <c r="AE400" s="968" t="s">
        <v>85</v>
      </c>
      <c r="AF400" s="968" t="s">
        <v>127</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2315</v>
      </c>
      <c r="U402" s="1343" t="str">
        <f>IF('別紙様式2-3（６月以降分）'!U402="","",'別紙様式2-3（６月以降分）'!U402)</f>
        <v/>
      </c>
      <c r="V402" s="1208" t="str">
        <f>IFERROR(VLOOKUP(K402,'【参考】数式用'!$A$5:$AB$27,MATCH(U402,'【参考】数式用'!$B$4:$AB$4,0)+1,0),"")</f>
        <v/>
      </c>
      <c r="W402" s="1214" t="s">
        <v>112</v>
      </c>
      <c r="X402" s="1349">
        <f>'別紙様式2-3（６月以降分）'!X402</f>
        <v>6</v>
      </c>
      <c r="Y402" s="1227" t="s">
        <v>68</v>
      </c>
      <c r="Z402" s="1349">
        <f>'別紙様式2-3（６月以降分）'!Z402</f>
        <v>6</v>
      </c>
      <c r="AA402" s="1227" t="s">
        <v>178</v>
      </c>
      <c r="AB402" s="1349">
        <f>'別紙様式2-3（６月以降分）'!AB402</f>
        <v>7</v>
      </c>
      <c r="AC402" s="1227" t="s">
        <v>68</v>
      </c>
      <c r="AD402" s="1349">
        <f>'別紙様式2-3（６月以降分）'!AD402</f>
        <v>3</v>
      </c>
      <c r="AE402" s="1227" t="s">
        <v>85</v>
      </c>
      <c r="AF402" s="1227" t="s">
        <v>127</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262</v>
      </c>
      <c r="Q404" s="1167" t="str">
        <f>IFERROR(VLOOKUP('別紙様式2-2（４・５月分）'!AR305,'【参考】数式用'!$AT$5:$AV$22,3,FALSE),"")</f>
        <v/>
      </c>
      <c r="R404" s="1175" t="s">
        <v>132</v>
      </c>
      <c r="S404" s="1187" t="str">
        <f>IFERROR(VLOOKUP(K402,'【参考】数式用'!$A$5:$AB$27,MATCH(Q404,'【参考】数式用'!$B$4:$AB$4,0)+1,0),"")</f>
        <v/>
      </c>
      <c r="T404" s="1193" t="s">
        <v>2321</v>
      </c>
      <c r="U404" s="1345"/>
      <c r="V404" s="1210" t="str">
        <f>IFERROR(VLOOKUP(K402,'【参考】数式用'!$A$5:$AB$27,MATCH(U404,'【参考】数式用'!$B$4:$AB$4,0)+1,0),"")</f>
        <v/>
      </c>
      <c r="W404" s="1216" t="s">
        <v>112</v>
      </c>
      <c r="X404" s="1351"/>
      <c r="Y404" s="968" t="s">
        <v>68</v>
      </c>
      <c r="Z404" s="1351"/>
      <c r="AA404" s="968" t="s">
        <v>178</v>
      </c>
      <c r="AB404" s="1351"/>
      <c r="AC404" s="968" t="s">
        <v>68</v>
      </c>
      <c r="AD404" s="1351"/>
      <c r="AE404" s="968" t="s">
        <v>85</v>
      </c>
      <c r="AF404" s="968" t="s">
        <v>127</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2315</v>
      </c>
      <c r="U406" s="1343" t="str">
        <f>IF('別紙様式2-3（６月以降分）'!U406="","",'別紙様式2-3（６月以降分）'!U406)</f>
        <v/>
      </c>
      <c r="V406" s="1208" t="str">
        <f>IFERROR(VLOOKUP(K406,'【参考】数式用'!$A$5:$AB$27,MATCH(U406,'【参考】数式用'!$B$4:$AB$4,0)+1,0),"")</f>
        <v/>
      </c>
      <c r="W406" s="1214" t="s">
        <v>112</v>
      </c>
      <c r="X406" s="1349">
        <f>'別紙様式2-3（６月以降分）'!X406</f>
        <v>6</v>
      </c>
      <c r="Y406" s="1227" t="s">
        <v>68</v>
      </c>
      <c r="Z406" s="1349">
        <f>'別紙様式2-3（６月以降分）'!Z406</f>
        <v>6</v>
      </c>
      <c r="AA406" s="1227" t="s">
        <v>178</v>
      </c>
      <c r="AB406" s="1349">
        <f>'別紙様式2-3（６月以降分）'!AB406</f>
        <v>7</v>
      </c>
      <c r="AC406" s="1227" t="s">
        <v>68</v>
      </c>
      <c r="AD406" s="1349">
        <f>'別紙様式2-3（６月以降分）'!AD406</f>
        <v>3</v>
      </c>
      <c r="AE406" s="1227" t="s">
        <v>85</v>
      </c>
      <c r="AF406" s="1227" t="s">
        <v>127</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262</v>
      </c>
      <c r="Q408" s="1167" t="str">
        <f>IFERROR(VLOOKUP('別紙様式2-2（４・５月分）'!AR308,'【参考】数式用'!$AT$5:$AV$22,3,FALSE),"")</f>
        <v/>
      </c>
      <c r="R408" s="1175" t="s">
        <v>132</v>
      </c>
      <c r="S408" s="1185" t="str">
        <f>IFERROR(VLOOKUP(K406,'【参考】数式用'!$A$5:$AB$27,MATCH(Q408,'【参考】数式用'!$B$4:$AB$4,0)+1,0),"")</f>
        <v/>
      </c>
      <c r="T408" s="1193" t="s">
        <v>2321</v>
      </c>
      <c r="U408" s="1345"/>
      <c r="V408" s="1210" t="str">
        <f>IFERROR(VLOOKUP(K406,'【参考】数式用'!$A$5:$AB$27,MATCH(U408,'【参考】数式用'!$B$4:$AB$4,0)+1,0),"")</f>
        <v/>
      </c>
      <c r="W408" s="1216" t="s">
        <v>112</v>
      </c>
      <c r="X408" s="1351"/>
      <c r="Y408" s="968" t="s">
        <v>68</v>
      </c>
      <c r="Z408" s="1351"/>
      <c r="AA408" s="968" t="s">
        <v>178</v>
      </c>
      <c r="AB408" s="1351"/>
      <c r="AC408" s="968" t="s">
        <v>68</v>
      </c>
      <c r="AD408" s="1351"/>
      <c r="AE408" s="968" t="s">
        <v>85</v>
      </c>
      <c r="AF408" s="968" t="s">
        <v>127</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2315</v>
      </c>
      <c r="U410" s="1343" t="str">
        <f>IF('別紙様式2-3（６月以降分）'!U410="","",'別紙様式2-3（６月以降分）'!U410)</f>
        <v/>
      </c>
      <c r="V410" s="1208" t="str">
        <f>IFERROR(VLOOKUP(K410,'【参考】数式用'!$A$5:$AB$27,MATCH(U410,'【参考】数式用'!$B$4:$AB$4,0)+1,0),"")</f>
        <v/>
      </c>
      <c r="W410" s="1214" t="s">
        <v>112</v>
      </c>
      <c r="X410" s="1349">
        <f>'別紙様式2-3（６月以降分）'!X410</f>
        <v>6</v>
      </c>
      <c r="Y410" s="1227" t="s">
        <v>68</v>
      </c>
      <c r="Z410" s="1349">
        <f>'別紙様式2-3（６月以降分）'!Z410</f>
        <v>6</v>
      </c>
      <c r="AA410" s="1227" t="s">
        <v>178</v>
      </c>
      <c r="AB410" s="1349">
        <f>'別紙様式2-3（６月以降分）'!AB410</f>
        <v>7</v>
      </c>
      <c r="AC410" s="1227" t="s">
        <v>68</v>
      </c>
      <c r="AD410" s="1349">
        <f>'別紙様式2-3（６月以降分）'!AD410</f>
        <v>3</v>
      </c>
      <c r="AE410" s="1227" t="s">
        <v>85</v>
      </c>
      <c r="AF410" s="1227" t="s">
        <v>127</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262</v>
      </c>
      <c r="Q412" s="1167" t="str">
        <f>IFERROR(VLOOKUP('別紙様式2-2（４・５月分）'!AR311,'【参考】数式用'!$AT$5:$AV$22,3,FALSE),"")</f>
        <v/>
      </c>
      <c r="R412" s="1175" t="s">
        <v>132</v>
      </c>
      <c r="S412" s="1187" t="str">
        <f>IFERROR(VLOOKUP(K410,'【参考】数式用'!$A$5:$AB$27,MATCH(Q412,'【参考】数式用'!$B$4:$AB$4,0)+1,0),"")</f>
        <v/>
      </c>
      <c r="T412" s="1193" t="s">
        <v>2321</v>
      </c>
      <c r="U412" s="1345"/>
      <c r="V412" s="1210" t="str">
        <f>IFERROR(VLOOKUP(K410,'【参考】数式用'!$A$5:$AB$27,MATCH(U412,'【参考】数式用'!$B$4:$AB$4,0)+1,0),"")</f>
        <v/>
      </c>
      <c r="W412" s="1216" t="s">
        <v>112</v>
      </c>
      <c r="X412" s="1351"/>
      <c r="Y412" s="968" t="s">
        <v>68</v>
      </c>
      <c r="Z412" s="1351"/>
      <c r="AA412" s="968" t="s">
        <v>178</v>
      </c>
      <c r="AB412" s="1351"/>
      <c r="AC412" s="968" t="s">
        <v>68</v>
      </c>
      <c r="AD412" s="1351"/>
      <c r="AE412" s="968" t="s">
        <v>85</v>
      </c>
      <c r="AF412" s="968" t="s">
        <v>127</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124" zoomScaleNormal="124"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2226</v>
      </c>
      <c r="B1" s="1435"/>
      <c r="C1" s="1435"/>
      <c r="D1" s="1435"/>
      <c r="E1" s="1435"/>
      <c r="AD1" s="1495"/>
      <c r="AE1" s="1435" t="s">
        <v>2231</v>
      </c>
      <c r="AJ1" s="1433" t="s">
        <v>673</v>
      </c>
      <c r="AM1" s="1433" t="s">
        <v>678</v>
      </c>
      <c r="AO1" s="1435" t="s">
        <v>250</v>
      </c>
      <c r="AQ1" s="1529" t="s">
        <v>2369</v>
      </c>
    </row>
    <row r="2" spans="1:48" ht="26.25" customHeight="1">
      <c r="A2" s="1436" t="s">
        <v>101</v>
      </c>
      <c r="B2" s="1443" t="s">
        <v>75</v>
      </c>
      <c r="C2" s="1450"/>
      <c r="D2" s="1450"/>
      <c r="E2" s="1461"/>
      <c r="F2" s="1469" t="s">
        <v>311</v>
      </c>
      <c r="G2" s="1471"/>
      <c r="H2" s="1478"/>
      <c r="I2" s="1436" t="s">
        <v>604</v>
      </c>
      <c r="J2" s="1486"/>
      <c r="K2" s="1489" t="s">
        <v>612</v>
      </c>
      <c r="L2" s="1496"/>
      <c r="M2" s="1496"/>
      <c r="N2" s="1496"/>
      <c r="O2" s="1496"/>
      <c r="P2" s="1496"/>
      <c r="Q2" s="1496"/>
      <c r="R2" s="1496"/>
      <c r="S2" s="1496"/>
      <c r="T2" s="1496"/>
      <c r="U2" s="1496"/>
      <c r="V2" s="1496"/>
      <c r="W2" s="1496"/>
      <c r="X2" s="1496"/>
      <c r="Y2" s="1496"/>
      <c r="Z2" s="1496"/>
      <c r="AA2" s="1496"/>
      <c r="AB2" s="1502"/>
      <c r="AC2" s="1508" t="s">
        <v>1234</v>
      </c>
      <c r="AD2" s="1495"/>
      <c r="AE2" s="1436" t="s">
        <v>101</v>
      </c>
      <c r="AF2" s="1436" t="s">
        <v>2356</v>
      </c>
      <c r="AG2" s="1515"/>
      <c r="AH2" s="1486"/>
      <c r="AJ2" s="1442" t="s">
        <v>437</v>
      </c>
      <c r="AK2" s="1520" t="s">
        <v>437</v>
      </c>
      <c r="AM2" s="1523" t="s">
        <v>501</v>
      </c>
      <c r="AO2" s="1526" t="s">
        <v>2219</v>
      </c>
      <c r="AQ2" s="1530" t="s">
        <v>75</v>
      </c>
      <c r="AR2" s="1496" t="s">
        <v>311</v>
      </c>
      <c r="AS2" s="1496" t="s">
        <v>604</v>
      </c>
      <c r="AT2" s="1540" t="s">
        <v>658</v>
      </c>
      <c r="AU2" s="1546" t="s">
        <v>654</v>
      </c>
      <c r="AV2" s="1502" t="s">
        <v>2271</v>
      </c>
    </row>
    <row r="3" spans="1:48" ht="38.25" customHeight="1">
      <c r="A3" s="1437"/>
      <c r="B3" s="1444" t="s">
        <v>733</v>
      </c>
      <c r="C3" s="1451"/>
      <c r="D3" s="1451"/>
      <c r="E3" s="1462"/>
      <c r="F3" s="1444" t="s">
        <v>172</v>
      </c>
      <c r="G3" s="1451"/>
      <c r="H3" s="1462"/>
      <c r="I3" s="1438"/>
      <c r="J3" s="1487"/>
      <c r="K3" s="1490" t="s">
        <v>615</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92</v>
      </c>
      <c r="AK3" s="1521" t="s">
        <v>92</v>
      </c>
      <c r="AM3" s="1524"/>
      <c r="AO3" s="1527" t="s">
        <v>2220</v>
      </c>
      <c r="AQ3" s="1531"/>
      <c r="AR3" s="1534"/>
      <c r="AS3" s="1534"/>
      <c r="AT3" s="1541"/>
      <c r="AU3" s="1547"/>
      <c r="AV3" s="1550"/>
    </row>
    <row r="4" spans="1:48" ht="23.25">
      <c r="A4" s="1438"/>
      <c r="B4" s="1445" t="s">
        <v>379</v>
      </c>
      <c r="C4" s="1452" t="s">
        <v>587</v>
      </c>
      <c r="D4" s="1452" t="s">
        <v>591</v>
      </c>
      <c r="E4" s="1463" t="s">
        <v>2225</v>
      </c>
      <c r="F4" s="1445" t="s">
        <v>116</v>
      </c>
      <c r="G4" s="1472" t="s">
        <v>119</v>
      </c>
      <c r="H4" s="1479" t="s">
        <v>652</v>
      </c>
      <c r="I4" s="1480" t="s">
        <v>586</v>
      </c>
      <c r="J4" s="1479" t="s">
        <v>538</v>
      </c>
      <c r="K4" s="1463" t="s">
        <v>306</v>
      </c>
      <c r="L4" s="1452" t="s">
        <v>424</v>
      </c>
      <c r="M4" s="1452" t="s">
        <v>621</v>
      </c>
      <c r="N4" s="1452" t="s">
        <v>626</v>
      </c>
      <c r="O4" s="1452" t="s">
        <v>629</v>
      </c>
      <c r="P4" s="1452" t="s">
        <v>631</v>
      </c>
      <c r="Q4" s="1452" t="s">
        <v>634</v>
      </c>
      <c r="R4" s="1452" t="s">
        <v>168</v>
      </c>
      <c r="S4" s="1452" t="s">
        <v>636</v>
      </c>
      <c r="T4" s="1452" t="s">
        <v>513</v>
      </c>
      <c r="U4" s="1452" t="s">
        <v>234</v>
      </c>
      <c r="V4" s="1452" t="s">
        <v>637</v>
      </c>
      <c r="W4" s="1452" t="s">
        <v>640</v>
      </c>
      <c r="X4" s="1452" t="s">
        <v>392</v>
      </c>
      <c r="Y4" s="1452" t="s">
        <v>643</v>
      </c>
      <c r="Z4" s="1452" t="s">
        <v>644</v>
      </c>
      <c r="AA4" s="1452" t="s">
        <v>647</v>
      </c>
      <c r="AB4" s="1479" t="s">
        <v>254</v>
      </c>
      <c r="AC4" s="1510"/>
      <c r="AD4" s="1495"/>
      <c r="AE4" s="1511"/>
      <c r="AF4" s="1437"/>
      <c r="AG4" s="1495"/>
      <c r="AH4" s="1517"/>
      <c r="AJ4" s="1440" t="s">
        <v>440</v>
      </c>
      <c r="AK4" s="1521" t="s">
        <v>440</v>
      </c>
      <c r="AO4" s="1527" t="s">
        <v>1025</v>
      </c>
      <c r="AQ4" s="1532"/>
      <c r="AR4" s="1535"/>
      <c r="AS4" s="1535"/>
      <c r="AT4" s="1542"/>
      <c r="AU4" s="1548"/>
      <c r="AV4" s="1551"/>
    </row>
    <row r="5" spans="1:48">
      <c r="A5" s="1439" t="s">
        <v>437</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437</v>
      </c>
      <c r="AF5" s="1449" t="s">
        <v>1052</v>
      </c>
      <c r="AG5" s="1456" t="s">
        <v>2325</v>
      </c>
      <c r="AH5" s="1518"/>
      <c r="AJ5" s="1440" t="s">
        <v>477</v>
      </c>
      <c r="AK5" s="1521" t="s">
        <v>160</v>
      </c>
      <c r="AM5" s="1523" t="s">
        <v>501</v>
      </c>
      <c r="AO5" s="1527" t="s">
        <v>1912</v>
      </c>
      <c r="AQ5" s="1533" t="s">
        <v>379</v>
      </c>
      <c r="AR5" s="1536" t="s">
        <v>116</v>
      </c>
      <c r="AS5" s="1537" t="s">
        <v>586</v>
      </c>
      <c r="AT5" s="1543" t="str">
        <f t="shared" ref="AT5:AT22" si="0">AQ5&amp;AR5&amp;AS5</f>
        <v>処遇加算Ⅰ特定加算Ⅰベア加算</v>
      </c>
      <c r="AU5" s="1469" t="s">
        <v>306</v>
      </c>
      <c r="AV5" s="1502" t="s">
        <v>372</v>
      </c>
    </row>
    <row r="6" spans="1:48" ht="15" customHeight="1">
      <c r="A6" s="1440" t="s">
        <v>92</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92</v>
      </c>
      <c r="AF6" s="1447" t="s">
        <v>1831</v>
      </c>
      <c r="AG6" s="1454" t="s">
        <v>2327</v>
      </c>
      <c r="AH6" s="1519"/>
      <c r="AJ6" s="1440" t="s">
        <v>445</v>
      </c>
      <c r="AK6" s="1521" t="s">
        <v>445</v>
      </c>
      <c r="AM6" s="1525" t="s">
        <v>1422</v>
      </c>
      <c r="AO6" s="1528"/>
      <c r="AQ6" s="1531" t="s">
        <v>379</v>
      </c>
      <c r="AR6" s="1534" t="s">
        <v>119</v>
      </c>
      <c r="AS6" s="1538" t="s">
        <v>586</v>
      </c>
      <c r="AT6" s="1544" t="str">
        <f t="shared" si="0"/>
        <v>処遇加算Ⅰ特定加算Ⅱベア加算</v>
      </c>
      <c r="AU6" s="1549" t="s">
        <v>424</v>
      </c>
      <c r="AV6" s="1550" t="s">
        <v>372</v>
      </c>
    </row>
    <row r="7" spans="1:48" ht="14.25">
      <c r="A7" s="1440" t="s">
        <v>440</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440</v>
      </c>
      <c r="AF7" s="1447" t="s">
        <v>1831</v>
      </c>
      <c r="AG7" s="1454" t="s">
        <v>2327</v>
      </c>
      <c r="AH7" s="1519"/>
      <c r="AJ7" s="1440" t="s">
        <v>95</v>
      </c>
      <c r="AK7" s="1521" t="s">
        <v>95</v>
      </c>
      <c r="AM7" s="1524"/>
      <c r="AQ7" s="1531" t="s">
        <v>379</v>
      </c>
      <c r="AR7" s="1534" t="s">
        <v>652</v>
      </c>
      <c r="AS7" s="1538" t="s">
        <v>586</v>
      </c>
      <c r="AT7" s="1544" t="str">
        <f t="shared" si="0"/>
        <v>処遇加算Ⅰ特定加算なしベア加算</v>
      </c>
      <c r="AU7" s="1549" t="s">
        <v>621</v>
      </c>
      <c r="AV7" s="1550" t="s">
        <v>372</v>
      </c>
    </row>
    <row r="8" spans="1:48">
      <c r="A8" s="1440" t="s">
        <v>477</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477</v>
      </c>
      <c r="AF8" s="1447" t="s">
        <v>1831</v>
      </c>
      <c r="AG8" s="1454" t="s">
        <v>2327</v>
      </c>
      <c r="AH8" s="1519"/>
      <c r="AJ8" s="1440" t="s">
        <v>448</v>
      </c>
      <c r="AK8" s="1521" t="s">
        <v>663</v>
      </c>
      <c r="AQ8" s="1531" t="s">
        <v>587</v>
      </c>
      <c r="AR8" s="1534" t="s">
        <v>652</v>
      </c>
      <c r="AS8" s="1538" t="s">
        <v>586</v>
      </c>
      <c r="AT8" s="1544" t="str">
        <f t="shared" si="0"/>
        <v>処遇加算Ⅱ特定加算なしベア加算</v>
      </c>
      <c r="AU8" s="1549" t="s">
        <v>626</v>
      </c>
      <c r="AV8" s="1550" t="s">
        <v>372</v>
      </c>
    </row>
    <row r="9" spans="1:48">
      <c r="A9" s="1440" t="s">
        <v>445</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445</v>
      </c>
      <c r="AF9" s="1447" t="s">
        <v>1831</v>
      </c>
      <c r="AG9" s="1454" t="s">
        <v>2327</v>
      </c>
      <c r="AH9" s="1519"/>
      <c r="AJ9" s="1440" t="s">
        <v>452</v>
      </c>
      <c r="AK9" s="1521" t="s">
        <v>281</v>
      </c>
      <c r="AQ9" s="1531" t="s">
        <v>379</v>
      </c>
      <c r="AR9" s="1534" t="s">
        <v>116</v>
      </c>
      <c r="AS9" s="1538" t="s">
        <v>538</v>
      </c>
      <c r="AT9" s="1544" t="str">
        <f t="shared" si="0"/>
        <v>処遇加算Ⅰ特定加算Ⅰベア加算なし</v>
      </c>
      <c r="AU9" s="1549" t="s">
        <v>629</v>
      </c>
      <c r="AV9" s="1550" t="s">
        <v>372</v>
      </c>
    </row>
    <row r="10" spans="1:48">
      <c r="A10" s="1440" t="s">
        <v>95</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95</v>
      </c>
      <c r="AF10" s="1447" t="s">
        <v>1831</v>
      </c>
      <c r="AG10" s="1454" t="s">
        <v>2327</v>
      </c>
      <c r="AH10" s="1465" t="s">
        <v>2328</v>
      </c>
      <c r="AJ10" s="1440" t="s">
        <v>107</v>
      </c>
      <c r="AK10" s="1521" t="s">
        <v>107</v>
      </c>
      <c r="AQ10" s="1531" t="s">
        <v>587</v>
      </c>
      <c r="AR10" s="1534" t="s">
        <v>116</v>
      </c>
      <c r="AS10" s="1538" t="s">
        <v>586</v>
      </c>
      <c r="AT10" s="1544" t="str">
        <f t="shared" si="0"/>
        <v>処遇加算Ⅱ特定加算Ⅰベア加算</v>
      </c>
      <c r="AU10" s="1549" t="s">
        <v>306</v>
      </c>
      <c r="AV10" s="1550" t="s">
        <v>631</v>
      </c>
    </row>
    <row r="11" spans="1:48">
      <c r="A11" s="1440" t="s">
        <v>448</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448</v>
      </c>
      <c r="AF11" s="1447" t="s">
        <v>1831</v>
      </c>
      <c r="AG11" s="1454" t="s">
        <v>2327</v>
      </c>
      <c r="AH11" s="1519"/>
      <c r="AJ11" s="1440" t="s">
        <v>117</v>
      </c>
      <c r="AK11" s="1521" t="s">
        <v>664</v>
      </c>
      <c r="AQ11" s="1531" t="s">
        <v>379</v>
      </c>
      <c r="AR11" s="1534" t="s">
        <v>119</v>
      </c>
      <c r="AS11" s="1538" t="s">
        <v>538</v>
      </c>
      <c r="AT11" s="1544" t="str">
        <f t="shared" si="0"/>
        <v>処遇加算Ⅰ特定加算Ⅱベア加算なし</v>
      </c>
      <c r="AU11" s="1549" t="s">
        <v>634</v>
      </c>
      <c r="AV11" s="1550" t="s">
        <v>372</v>
      </c>
    </row>
    <row r="12" spans="1:48">
      <c r="A12" s="1440" t="s">
        <v>452</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452</v>
      </c>
      <c r="AF12" s="1447" t="s">
        <v>1831</v>
      </c>
      <c r="AG12" s="1454" t="s">
        <v>2327</v>
      </c>
      <c r="AH12" s="1465" t="s">
        <v>1873</v>
      </c>
      <c r="AJ12" s="1440" t="s">
        <v>456</v>
      </c>
      <c r="AK12" s="1521" t="s">
        <v>572</v>
      </c>
      <c r="AQ12" s="1531" t="s">
        <v>587</v>
      </c>
      <c r="AR12" s="1534" t="s">
        <v>119</v>
      </c>
      <c r="AS12" s="1538" t="s">
        <v>586</v>
      </c>
      <c r="AT12" s="1544" t="str">
        <f t="shared" si="0"/>
        <v>処遇加算Ⅱ特定加算Ⅱベア加算</v>
      </c>
      <c r="AU12" s="1549" t="s">
        <v>424</v>
      </c>
      <c r="AV12" s="1550" t="s">
        <v>168</v>
      </c>
    </row>
    <row r="13" spans="1:48">
      <c r="A13" s="1440" t="s">
        <v>107</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107</v>
      </c>
      <c r="AF13" s="1447" t="s">
        <v>1831</v>
      </c>
      <c r="AG13" s="1454" t="s">
        <v>2327</v>
      </c>
      <c r="AH13" s="1465" t="s">
        <v>1873</v>
      </c>
      <c r="AJ13" s="1440" t="s">
        <v>479</v>
      </c>
      <c r="AK13" s="1521" t="s">
        <v>479</v>
      </c>
      <c r="AQ13" s="1531" t="s">
        <v>587</v>
      </c>
      <c r="AR13" s="1534" t="s">
        <v>116</v>
      </c>
      <c r="AS13" s="1538" t="s">
        <v>538</v>
      </c>
      <c r="AT13" s="1544" t="str">
        <f t="shared" si="0"/>
        <v>処遇加算Ⅱ特定加算Ⅰベア加算なし</v>
      </c>
      <c r="AU13" s="1549" t="s">
        <v>636</v>
      </c>
      <c r="AV13" s="1550" t="s">
        <v>372</v>
      </c>
    </row>
    <row r="14" spans="1:48">
      <c r="A14" s="1440" t="s">
        <v>117</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117</v>
      </c>
      <c r="AF14" s="1447" t="s">
        <v>1831</v>
      </c>
      <c r="AG14" s="1454" t="s">
        <v>2327</v>
      </c>
      <c r="AH14" s="1519"/>
      <c r="AJ14" s="1440" t="s">
        <v>462</v>
      </c>
      <c r="AK14" s="1521" t="s">
        <v>291</v>
      </c>
      <c r="AQ14" s="1531" t="s">
        <v>587</v>
      </c>
      <c r="AR14" s="1534" t="s">
        <v>119</v>
      </c>
      <c r="AS14" s="1538" t="s">
        <v>538</v>
      </c>
      <c r="AT14" s="1544" t="str">
        <f t="shared" si="0"/>
        <v>処遇加算Ⅱ特定加算Ⅱベア加算なし</v>
      </c>
      <c r="AU14" s="1549" t="s">
        <v>513</v>
      </c>
      <c r="AV14" s="1550" t="s">
        <v>372</v>
      </c>
    </row>
    <row r="15" spans="1:48">
      <c r="A15" s="1440" t="s">
        <v>456</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456</v>
      </c>
      <c r="AF15" s="1447" t="s">
        <v>1831</v>
      </c>
      <c r="AG15" s="1454" t="s">
        <v>2327</v>
      </c>
      <c r="AH15" s="1519"/>
      <c r="AJ15" s="1440" t="s">
        <v>482</v>
      </c>
      <c r="AK15" s="1521" t="s">
        <v>482</v>
      </c>
      <c r="AQ15" s="1531" t="s">
        <v>591</v>
      </c>
      <c r="AR15" s="1534" t="s">
        <v>116</v>
      </c>
      <c r="AS15" s="1538" t="s">
        <v>586</v>
      </c>
      <c r="AT15" s="1544" t="str">
        <f t="shared" si="0"/>
        <v>処遇加算Ⅲ特定加算Ⅰベア加算</v>
      </c>
      <c r="AU15" s="1549" t="s">
        <v>306</v>
      </c>
      <c r="AV15" s="1550" t="s">
        <v>234</v>
      </c>
    </row>
    <row r="16" spans="1:48">
      <c r="A16" s="1440" t="s">
        <v>479</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479</v>
      </c>
      <c r="AF16" s="1447" t="s">
        <v>1831</v>
      </c>
      <c r="AG16" s="1454" t="s">
        <v>2327</v>
      </c>
      <c r="AH16" s="1519"/>
      <c r="AJ16" s="1440" t="s">
        <v>111</v>
      </c>
      <c r="AK16" s="1521" t="s">
        <v>111</v>
      </c>
      <c r="AQ16" s="1531" t="s">
        <v>379</v>
      </c>
      <c r="AR16" s="1534" t="s">
        <v>652</v>
      </c>
      <c r="AS16" s="1538" t="s">
        <v>538</v>
      </c>
      <c r="AT16" s="1544" t="str">
        <f t="shared" si="0"/>
        <v>処遇加算Ⅰ特定加算なしベア加算なし</v>
      </c>
      <c r="AU16" s="1549" t="s">
        <v>637</v>
      </c>
      <c r="AV16" s="1550" t="s">
        <v>372</v>
      </c>
    </row>
    <row r="17" spans="1:48">
      <c r="A17" s="1440" t="s">
        <v>462</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462</v>
      </c>
      <c r="AF17" s="1447" t="s">
        <v>1831</v>
      </c>
      <c r="AG17" s="1454" t="s">
        <v>2327</v>
      </c>
      <c r="AH17" s="1519"/>
      <c r="AJ17" s="1440" t="s">
        <v>463</v>
      </c>
      <c r="AK17" s="1521" t="s">
        <v>147</v>
      </c>
      <c r="AQ17" s="1531" t="s">
        <v>591</v>
      </c>
      <c r="AR17" s="1534" t="s">
        <v>119</v>
      </c>
      <c r="AS17" s="1538" t="s">
        <v>586</v>
      </c>
      <c r="AT17" s="1544" t="str">
        <f t="shared" si="0"/>
        <v>処遇加算Ⅲ特定加算Ⅱベア加算</v>
      </c>
      <c r="AU17" s="1549" t="s">
        <v>424</v>
      </c>
      <c r="AV17" s="1550" t="s">
        <v>640</v>
      </c>
    </row>
    <row r="18" spans="1:48">
      <c r="A18" s="1440" t="s">
        <v>482</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482</v>
      </c>
      <c r="AF18" s="1447" t="s">
        <v>1831</v>
      </c>
      <c r="AG18" s="1454" t="s">
        <v>2327</v>
      </c>
      <c r="AH18" s="1465" t="s">
        <v>2329</v>
      </c>
      <c r="AJ18" s="1440" t="s">
        <v>490</v>
      </c>
      <c r="AK18" s="1521" t="s">
        <v>490</v>
      </c>
      <c r="AQ18" s="1531" t="s">
        <v>591</v>
      </c>
      <c r="AR18" s="1534" t="s">
        <v>116</v>
      </c>
      <c r="AS18" s="1538" t="s">
        <v>538</v>
      </c>
      <c r="AT18" s="1544" t="str">
        <f t="shared" si="0"/>
        <v>処遇加算Ⅲ特定加算Ⅰベア加算なし</v>
      </c>
      <c r="AU18" s="1549" t="s">
        <v>392</v>
      </c>
      <c r="AV18" s="1550" t="s">
        <v>372</v>
      </c>
    </row>
    <row r="19" spans="1:48">
      <c r="A19" s="1440" t="s">
        <v>111</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111</v>
      </c>
      <c r="AF19" s="1447" t="s">
        <v>1831</v>
      </c>
      <c r="AG19" s="1454" t="s">
        <v>2327</v>
      </c>
      <c r="AH19" s="1465" t="s">
        <v>2329</v>
      </c>
      <c r="AJ19" s="1440" t="s">
        <v>467</v>
      </c>
      <c r="AK19" s="1521" t="s">
        <v>666</v>
      </c>
      <c r="AQ19" s="1531" t="s">
        <v>587</v>
      </c>
      <c r="AR19" s="1534" t="s">
        <v>652</v>
      </c>
      <c r="AS19" s="1538" t="s">
        <v>538</v>
      </c>
      <c r="AT19" s="1544" t="str">
        <f t="shared" si="0"/>
        <v>処遇加算Ⅱ特定加算なしベア加算なし</v>
      </c>
      <c r="AU19" s="1549" t="s">
        <v>643</v>
      </c>
      <c r="AV19" s="1550" t="s">
        <v>372</v>
      </c>
    </row>
    <row r="20" spans="1:48">
      <c r="A20" s="1440" t="s">
        <v>463</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463</v>
      </c>
      <c r="AF20" s="1447" t="s">
        <v>1831</v>
      </c>
      <c r="AG20" s="1454" t="s">
        <v>2327</v>
      </c>
      <c r="AH20" s="1465" t="s">
        <v>2397</v>
      </c>
      <c r="AJ20" s="1440" t="s">
        <v>476</v>
      </c>
      <c r="AK20" s="1521" t="s">
        <v>282</v>
      </c>
      <c r="AQ20" s="1531" t="s">
        <v>591</v>
      </c>
      <c r="AR20" s="1534" t="s">
        <v>119</v>
      </c>
      <c r="AS20" s="1538" t="s">
        <v>538</v>
      </c>
      <c r="AT20" s="1544" t="str">
        <f t="shared" si="0"/>
        <v>処遇加算Ⅲ特定加算Ⅱベア加算なし</v>
      </c>
      <c r="AU20" s="1549" t="s">
        <v>644</v>
      </c>
      <c r="AV20" s="1550" t="s">
        <v>372</v>
      </c>
    </row>
    <row r="21" spans="1:48">
      <c r="A21" s="1440" t="s">
        <v>490</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490</v>
      </c>
      <c r="AF21" s="1447" t="s">
        <v>1831</v>
      </c>
      <c r="AG21" s="1454" t="s">
        <v>2327</v>
      </c>
      <c r="AH21" s="1519"/>
      <c r="AJ21" s="1440" t="s">
        <v>493</v>
      </c>
      <c r="AK21" s="1521" t="s">
        <v>493</v>
      </c>
      <c r="AQ21" s="1531" t="s">
        <v>591</v>
      </c>
      <c r="AR21" s="1534" t="s">
        <v>652</v>
      </c>
      <c r="AS21" s="1538" t="s">
        <v>586</v>
      </c>
      <c r="AT21" s="1544" t="str">
        <f t="shared" si="0"/>
        <v>処遇加算Ⅲ特定加算なしベア加算</v>
      </c>
      <c r="AU21" s="1549" t="s">
        <v>626</v>
      </c>
      <c r="AV21" s="1550" t="s">
        <v>647</v>
      </c>
    </row>
    <row r="22" spans="1:48" ht="14.25">
      <c r="A22" s="1440" t="s">
        <v>467</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467</v>
      </c>
      <c r="AF22" s="1447" t="s">
        <v>1831</v>
      </c>
      <c r="AG22" s="1454" t="s">
        <v>2327</v>
      </c>
      <c r="AH22" s="1465" t="s">
        <v>2398</v>
      </c>
      <c r="AJ22" s="1441" t="s">
        <v>494</v>
      </c>
      <c r="AK22" s="1522" t="s">
        <v>471</v>
      </c>
      <c r="AQ22" s="1532" t="s">
        <v>591</v>
      </c>
      <c r="AR22" s="1535" t="s">
        <v>652</v>
      </c>
      <c r="AS22" s="1539" t="s">
        <v>538</v>
      </c>
      <c r="AT22" s="1545" t="str">
        <f t="shared" si="0"/>
        <v>処遇加算Ⅲ特定加算なしベア加算なし</v>
      </c>
      <c r="AU22" s="1444" t="s">
        <v>254</v>
      </c>
      <c r="AV22" s="1551" t="s">
        <v>372</v>
      </c>
    </row>
    <row r="23" spans="1:48">
      <c r="A23" s="1440" t="s">
        <v>476</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476</v>
      </c>
      <c r="AF23" s="1447" t="s">
        <v>1831</v>
      </c>
      <c r="AG23" s="1454" t="s">
        <v>2327</v>
      </c>
      <c r="AH23" s="1465"/>
      <c r="AJ23" s="1442" t="s">
        <v>499</v>
      </c>
      <c r="AK23" s="1520" t="s">
        <v>667</v>
      </c>
    </row>
    <row r="24" spans="1:48" ht="14.25">
      <c r="A24" s="1440" t="s">
        <v>493</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493</v>
      </c>
      <c r="AF24" s="1447" t="s">
        <v>1831</v>
      </c>
      <c r="AG24" s="1454" t="s">
        <v>2327</v>
      </c>
      <c r="AH24" s="1519"/>
      <c r="AJ24" s="1441" t="s">
        <v>457</v>
      </c>
      <c r="AK24" s="1522" t="s">
        <v>669</v>
      </c>
    </row>
    <row r="25" spans="1:48" ht="14.25">
      <c r="A25" s="1441" t="s">
        <v>494</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494</v>
      </c>
      <c r="AF25" s="1470" t="s">
        <v>1831</v>
      </c>
      <c r="AG25" s="1516" t="s">
        <v>2327</v>
      </c>
      <c r="AH25" s="1466" t="s">
        <v>2397</v>
      </c>
    </row>
    <row r="26" spans="1:48" ht="24">
      <c r="A26" s="1442" t="s">
        <v>499</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499</v>
      </c>
      <c r="AF26" s="1514" t="s">
        <v>2365</v>
      </c>
      <c r="AG26" s="1456" t="s">
        <v>2330</v>
      </c>
      <c r="AH26" s="1518"/>
    </row>
    <row r="27" spans="1:48" ht="14.25">
      <c r="A27" s="1441" t="s">
        <v>457</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457</v>
      </c>
      <c r="AF27" s="1448" t="s">
        <v>2326</v>
      </c>
      <c r="AG27" s="1455" t="s">
        <v>698</v>
      </c>
      <c r="AH27" s="1468" t="s">
        <v>2331</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2227</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2324</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2218</v>
      </c>
      <c r="C1" t="s">
        <v>2217</v>
      </c>
      <c r="F1" t="s">
        <v>2216</v>
      </c>
    </row>
    <row r="2" spans="1:11" ht="14.25">
      <c r="A2" s="1552" t="s">
        <v>275</v>
      </c>
      <c r="C2" s="1555" t="s">
        <v>2215</v>
      </c>
      <c r="D2" s="1559" t="s">
        <v>1408</v>
      </c>
      <c r="F2" s="1563" t="s">
        <v>2214</v>
      </c>
      <c r="G2" s="1565">
        <v>0.7</v>
      </c>
      <c r="H2" s="1565">
        <v>0.55000000000000004</v>
      </c>
      <c r="I2" s="1571">
        <v>0.45</v>
      </c>
      <c r="J2" s="1555" t="s">
        <v>2213</v>
      </c>
      <c r="K2" s="1559" t="s">
        <v>934</v>
      </c>
    </row>
    <row r="3" spans="1:11">
      <c r="A3" s="1553" t="s">
        <v>1173</v>
      </c>
      <c r="C3" s="1556" t="s">
        <v>1173</v>
      </c>
      <c r="D3" s="1560" t="s">
        <v>2068</v>
      </c>
      <c r="F3" s="1556" t="s">
        <v>2212</v>
      </c>
      <c r="G3" s="1566">
        <v>11.4</v>
      </c>
      <c r="H3" s="1566">
        <v>11.1</v>
      </c>
      <c r="I3" s="1572">
        <v>10.9</v>
      </c>
      <c r="J3" s="1556" t="s">
        <v>437</v>
      </c>
      <c r="K3" s="1576">
        <v>0.7</v>
      </c>
    </row>
    <row r="4" spans="1:11">
      <c r="A4" s="1527" t="s">
        <v>2094</v>
      </c>
      <c r="C4" s="1557" t="s">
        <v>1173</v>
      </c>
      <c r="D4" s="1561" t="s">
        <v>2211</v>
      </c>
      <c r="F4" s="1557" t="s">
        <v>2210</v>
      </c>
      <c r="G4" s="1567">
        <v>11.4</v>
      </c>
      <c r="H4" s="1567">
        <v>11.1</v>
      </c>
      <c r="I4" s="1573">
        <v>10.9</v>
      </c>
      <c r="J4" s="1557" t="s">
        <v>92</v>
      </c>
      <c r="K4" s="1577">
        <v>0.7</v>
      </c>
    </row>
    <row r="5" spans="1:11">
      <c r="A5" s="1527" t="s">
        <v>1749</v>
      </c>
      <c r="C5" s="1557" t="s">
        <v>1173</v>
      </c>
      <c r="D5" s="1561" t="s">
        <v>492</v>
      </c>
      <c r="F5" s="1557" t="s">
        <v>1251</v>
      </c>
      <c r="G5" s="1567">
        <v>11.4</v>
      </c>
      <c r="H5" s="1567">
        <v>11.1</v>
      </c>
      <c r="I5" s="1573">
        <v>10.9</v>
      </c>
      <c r="J5" s="1557" t="s">
        <v>440</v>
      </c>
      <c r="K5" s="1577">
        <v>0.7</v>
      </c>
    </row>
    <row r="6" spans="1:11">
      <c r="A6" s="1527" t="s">
        <v>1675</v>
      </c>
      <c r="C6" s="1557" t="s">
        <v>1173</v>
      </c>
      <c r="D6" s="1561" t="s">
        <v>2208</v>
      </c>
      <c r="F6" s="1557" t="s">
        <v>2207</v>
      </c>
      <c r="G6" s="1567">
        <v>11.4</v>
      </c>
      <c r="H6" s="1567">
        <v>11.1</v>
      </c>
      <c r="I6" s="1573">
        <v>10.9</v>
      </c>
      <c r="J6" s="1557" t="s">
        <v>477</v>
      </c>
      <c r="K6" s="1577">
        <v>0.7</v>
      </c>
    </row>
    <row r="7" spans="1:11">
      <c r="A7" s="1527" t="s">
        <v>2042</v>
      </c>
      <c r="C7" s="1557" t="s">
        <v>1173</v>
      </c>
      <c r="D7" s="1561" t="s">
        <v>300</v>
      </c>
      <c r="F7" s="1557" t="s">
        <v>1481</v>
      </c>
      <c r="G7" s="1567">
        <v>11.4</v>
      </c>
      <c r="H7" s="1567">
        <v>11.1</v>
      </c>
      <c r="I7" s="1573">
        <v>10.9</v>
      </c>
      <c r="J7" s="1557" t="s">
        <v>445</v>
      </c>
      <c r="K7" s="1577">
        <v>0.45</v>
      </c>
    </row>
    <row r="8" spans="1:11">
      <c r="A8" s="1527" t="s">
        <v>2024</v>
      </c>
      <c r="C8" s="1557" t="s">
        <v>1173</v>
      </c>
      <c r="D8" s="1561" t="s">
        <v>2206</v>
      </c>
      <c r="F8" s="1557" t="s">
        <v>1677</v>
      </c>
      <c r="G8" s="1567">
        <v>11.4</v>
      </c>
      <c r="H8" s="1567">
        <v>11.1</v>
      </c>
      <c r="I8" s="1573">
        <v>10.9</v>
      </c>
      <c r="J8" s="1557" t="s">
        <v>95</v>
      </c>
      <c r="K8" s="1577">
        <v>0.45</v>
      </c>
    </row>
    <row r="9" spans="1:11">
      <c r="A9" s="1527" t="s">
        <v>1994</v>
      </c>
      <c r="C9" s="1557" t="s">
        <v>1173</v>
      </c>
      <c r="D9" s="1561" t="s">
        <v>1780</v>
      </c>
      <c r="F9" s="1557" t="s">
        <v>812</v>
      </c>
      <c r="G9" s="1567">
        <v>11.4</v>
      </c>
      <c r="H9" s="1567">
        <v>11.1</v>
      </c>
      <c r="I9" s="1573">
        <v>10.9</v>
      </c>
      <c r="J9" s="1557" t="s">
        <v>448</v>
      </c>
      <c r="K9" s="1577">
        <v>0.55000000000000004</v>
      </c>
    </row>
    <row r="10" spans="1:11">
      <c r="A10" s="1527" t="s">
        <v>465</v>
      </c>
      <c r="C10" s="1557" t="s">
        <v>1173</v>
      </c>
      <c r="D10" s="1561" t="s">
        <v>2205</v>
      </c>
      <c r="F10" s="1557" t="s">
        <v>292</v>
      </c>
      <c r="G10" s="1567">
        <v>11.4</v>
      </c>
      <c r="H10" s="1567">
        <v>11.1</v>
      </c>
      <c r="I10" s="1573">
        <v>10.9</v>
      </c>
      <c r="J10" s="1557" t="s">
        <v>452</v>
      </c>
      <c r="K10" s="1577">
        <v>0.45</v>
      </c>
    </row>
    <row r="11" spans="1:11">
      <c r="A11" s="1527" t="s">
        <v>1939</v>
      </c>
      <c r="C11" s="1557" t="s">
        <v>1173</v>
      </c>
      <c r="D11" s="1561" t="s">
        <v>2204</v>
      </c>
      <c r="F11" s="1557" t="s">
        <v>2203</v>
      </c>
      <c r="G11" s="1567">
        <v>11.4</v>
      </c>
      <c r="H11" s="1567">
        <v>11.1</v>
      </c>
      <c r="I11" s="1573">
        <v>10.9</v>
      </c>
      <c r="J11" s="1557" t="s">
        <v>107</v>
      </c>
      <c r="K11" s="1577">
        <v>0.45</v>
      </c>
    </row>
    <row r="12" spans="1:11">
      <c r="A12" s="1527" t="s">
        <v>100</v>
      </c>
      <c r="C12" s="1557" t="s">
        <v>1173</v>
      </c>
      <c r="D12" s="1561" t="s">
        <v>970</v>
      </c>
      <c r="F12" s="1557" t="s">
        <v>2202</v>
      </c>
      <c r="G12" s="1567">
        <v>11.4</v>
      </c>
      <c r="H12" s="1567">
        <v>11.1</v>
      </c>
      <c r="I12" s="1573">
        <v>10.9</v>
      </c>
      <c r="J12" s="1557" t="s">
        <v>117</v>
      </c>
      <c r="K12" s="1577">
        <v>0.55000000000000004</v>
      </c>
    </row>
    <row r="13" spans="1:11">
      <c r="A13" s="1527" t="s">
        <v>935</v>
      </c>
      <c r="C13" s="1557" t="s">
        <v>1173</v>
      </c>
      <c r="D13" s="1561" t="s">
        <v>2201</v>
      </c>
      <c r="F13" s="1557" t="s">
        <v>1693</v>
      </c>
      <c r="G13" s="1567">
        <v>11.4</v>
      </c>
      <c r="H13" s="1567">
        <v>11.1</v>
      </c>
      <c r="I13" s="1573">
        <v>10.9</v>
      </c>
      <c r="J13" s="1557" t="s">
        <v>456</v>
      </c>
      <c r="K13" s="1577">
        <v>0.55000000000000004</v>
      </c>
    </row>
    <row r="14" spans="1:11">
      <c r="A14" s="1527" t="s">
        <v>472</v>
      </c>
      <c r="C14" s="1557" t="s">
        <v>1173</v>
      </c>
      <c r="D14" s="1561" t="s">
        <v>526</v>
      </c>
      <c r="F14" s="1557" t="s">
        <v>1439</v>
      </c>
      <c r="G14" s="1567">
        <v>11.4</v>
      </c>
      <c r="H14" s="1567">
        <v>11.1</v>
      </c>
      <c r="I14" s="1573">
        <v>10.9</v>
      </c>
      <c r="J14" s="1557" t="s">
        <v>479</v>
      </c>
      <c r="K14" s="1577">
        <v>0.55000000000000004</v>
      </c>
    </row>
    <row r="15" spans="1:11">
      <c r="A15" s="1527" t="s">
        <v>223</v>
      </c>
      <c r="C15" s="1557" t="s">
        <v>1173</v>
      </c>
      <c r="D15" s="1561" t="s">
        <v>2200</v>
      </c>
      <c r="F15" s="1557" t="s">
        <v>924</v>
      </c>
      <c r="G15" s="1567">
        <v>11.4</v>
      </c>
      <c r="H15" s="1567">
        <v>11.1</v>
      </c>
      <c r="I15" s="1573">
        <v>10.9</v>
      </c>
      <c r="J15" s="1557" t="s">
        <v>462</v>
      </c>
      <c r="K15" s="1577">
        <v>0.45</v>
      </c>
    </row>
    <row r="16" spans="1:11">
      <c r="A16" s="1527" t="s">
        <v>179</v>
      </c>
      <c r="C16" s="1557" t="s">
        <v>1173</v>
      </c>
      <c r="D16" s="1561" t="s">
        <v>2199</v>
      </c>
      <c r="F16" s="1557" t="s">
        <v>2198</v>
      </c>
      <c r="G16" s="1567">
        <v>11.4</v>
      </c>
      <c r="H16" s="1567">
        <v>11.1</v>
      </c>
      <c r="I16" s="1573">
        <v>10.9</v>
      </c>
      <c r="J16" s="1557" t="s">
        <v>482</v>
      </c>
      <c r="K16" s="1577">
        <v>0.45</v>
      </c>
    </row>
    <row r="17" spans="1:11">
      <c r="A17" s="1527" t="s">
        <v>42</v>
      </c>
      <c r="C17" s="1557" t="s">
        <v>1173</v>
      </c>
      <c r="D17" s="1561" t="s">
        <v>898</v>
      </c>
      <c r="F17" s="1557" t="s">
        <v>1171</v>
      </c>
      <c r="G17" s="1567">
        <v>11.4</v>
      </c>
      <c r="H17" s="1567">
        <v>11.1</v>
      </c>
      <c r="I17" s="1573">
        <v>10.9</v>
      </c>
      <c r="J17" s="1557" t="s">
        <v>111</v>
      </c>
      <c r="K17" s="1577">
        <v>0.45</v>
      </c>
    </row>
    <row r="18" spans="1:11">
      <c r="A18" s="1527" t="s">
        <v>1747</v>
      </c>
      <c r="C18" s="1557" t="s">
        <v>1173</v>
      </c>
      <c r="D18" s="1561" t="s">
        <v>2197</v>
      </c>
      <c r="F18" s="1557" t="s">
        <v>2196</v>
      </c>
      <c r="G18" s="1567">
        <v>11.4</v>
      </c>
      <c r="H18" s="1567">
        <v>11.1</v>
      </c>
      <c r="I18" s="1573">
        <v>10.9</v>
      </c>
      <c r="J18" s="1557" t="s">
        <v>463</v>
      </c>
      <c r="K18" s="1577">
        <v>0.55000000000000004</v>
      </c>
    </row>
    <row r="19" spans="1:11">
      <c r="A19" s="1527" t="s">
        <v>1730</v>
      </c>
      <c r="C19" s="1557" t="s">
        <v>1173</v>
      </c>
      <c r="D19" s="1561" t="s">
        <v>2195</v>
      </c>
      <c r="F19" s="1557" t="s">
        <v>2194</v>
      </c>
      <c r="G19" s="1567">
        <v>11.4</v>
      </c>
      <c r="H19" s="1567">
        <v>11.1</v>
      </c>
      <c r="I19" s="1573">
        <v>10.9</v>
      </c>
      <c r="J19" s="1557" t="s">
        <v>490</v>
      </c>
      <c r="K19" s="1577">
        <v>0.45</v>
      </c>
    </row>
    <row r="20" spans="1:11">
      <c r="A20" s="1527" t="s">
        <v>1073</v>
      </c>
      <c r="C20" s="1557" t="s">
        <v>1173</v>
      </c>
      <c r="D20" s="1561" t="s">
        <v>401</v>
      </c>
      <c r="F20" s="1557" t="s">
        <v>2185</v>
      </c>
      <c r="G20" s="1567">
        <v>11.4</v>
      </c>
      <c r="H20" s="1567">
        <v>11.1</v>
      </c>
      <c r="I20" s="1573">
        <v>10.9</v>
      </c>
      <c r="J20" s="1557" t="s">
        <v>467</v>
      </c>
      <c r="K20" s="1577">
        <v>0.45</v>
      </c>
    </row>
    <row r="21" spans="1:11">
      <c r="A21" s="1527" t="s">
        <v>1688</v>
      </c>
      <c r="C21" s="1557" t="s">
        <v>1173</v>
      </c>
      <c r="D21" s="1561" t="s">
        <v>2193</v>
      </c>
      <c r="F21" s="1557" t="s">
        <v>2192</v>
      </c>
      <c r="G21" s="1567">
        <v>11.4</v>
      </c>
      <c r="H21" s="1567">
        <v>11.1</v>
      </c>
      <c r="I21" s="1573">
        <v>10.9</v>
      </c>
      <c r="J21" s="1557" t="s">
        <v>491</v>
      </c>
      <c r="K21" s="1577">
        <v>0.45</v>
      </c>
    </row>
    <row r="22" spans="1:11">
      <c r="A22" s="1527" t="s">
        <v>1017</v>
      </c>
      <c r="C22" s="1557" t="s">
        <v>1173</v>
      </c>
      <c r="D22" s="1561" t="s">
        <v>2190</v>
      </c>
      <c r="F22" s="1557" t="s">
        <v>388</v>
      </c>
      <c r="G22" s="1567">
        <v>11.4</v>
      </c>
      <c r="H22" s="1567">
        <v>11.1</v>
      </c>
      <c r="I22" s="1573">
        <v>10.9</v>
      </c>
      <c r="J22" s="1557" t="s">
        <v>476</v>
      </c>
      <c r="K22" s="1577">
        <v>0.45</v>
      </c>
    </row>
    <row r="23" spans="1:11">
      <c r="A23" s="1527" t="s">
        <v>1589</v>
      </c>
      <c r="C23" s="1557" t="s">
        <v>1173</v>
      </c>
      <c r="D23" s="1561" t="s">
        <v>2189</v>
      </c>
      <c r="F23" s="1557" t="s">
        <v>142</v>
      </c>
      <c r="G23" s="1567">
        <v>11.4</v>
      </c>
      <c r="H23" s="1567">
        <v>11.1</v>
      </c>
      <c r="I23" s="1573">
        <v>10.9</v>
      </c>
      <c r="J23" s="1557" t="s">
        <v>493</v>
      </c>
      <c r="K23" s="1577">
        <v>0.45</v>
      </c>
    </row>
    <row r="24" spans="1:11">
      <c r="A24" s="1527" t="s">
        <v>1549</v>
      </c>
      <c r="C24" s="1557" t="s">
        <v>1173</v>
      </c>
      <c r="D24" s="1561" t="s">
        <v>598</v>
      </c>
      <c r="F24" s="1557" t="s">
        <v>297</v>
      </c>
      <c r="G24" s="1567">
        <v>11.4</v>
      </c>
      <c r="H24" s="1567">
        <v>11.1</v>
      </c>
      <c r="I24" s="1573">
        <v>10.9</v>
      </c>
      <c r="J24" s="1557" t="s">
        <v>494</v>
      </c>
      <c r="K24" s="1577">
        <v>0.45</v>
      </c>
    </row>
    <row r="25" spans="1:11">
      <c r="A25" s="1527" t="s">
        <v>1501</v>
      </c>
      <c r="C25" s="1557" t="s">
        <v>1173</v>
      </c>
      <c r="D25" s="1561" t="s">
        <v>1353</v>
      </c>
      <c r="F25" s="1557" t="s">
        <v>461</v>
      </c>
      <c r="G25" s="1567">
        <v>11.4</v>
      </c>
      <c r="H25" s="1567">
        <v>11.1</v>
      </c>
      <c r="I25" s="1573">
        <v>10.9</v>
      </c>
      <c r="J25" s="1557" t="s">
        <v>499</v>
      </c>
      <c r="K25" s="1577">
        <v>0.7</v>
      </c>
    </row>
    <row r="26" spans="1:11" ht="14.25">
      <c r="A26" s="1527" t="s">
        <v>391</v>
      </c>
      <c r="C26" s="1557" t="s">
        <v>1173</v>
      </c>
      <c r="D26" s="1561" t="s">
        <v>2158</v>
      </c>
      <c r="F26" s="1557" t="s">
        <v>1830</v>
      </c>
      <c r="G26" s="1568">
        <v>11.12</v>
      </c>
      <c r="H26" s="1568">
        <v>10.88</v>
      </c>
      <c r="I26" s="1574">
        <v>10.72</v>
      </c>
      <c r="J26" s="1558" t="s">
        <v>457</v>
      </c>
      <c r="K26" s="1578">
        <v>0.45</v>
      </c>
    </row>
    <row r="27" spans="1:11">
      <c r="A27" s="1527" t="s">
        <v>1474</v>
      </c>
      <c r="C27" s="1557" t="s">
        <v>1173</v>
      </c>
      <c r="D27" s="1561" t="s">
        <v>540</v>
      </c>
      <c r="F27" s="1564" t="s">
        <v>1745</v>
      </c>
      <c r="G27" s="1569">
        <v>11.12</v>
      </c>
      <c r="H27" s="1569">
        <v>10.88</v>
      </c>
      <c r="I27" s="1575">
        <v>10.72</v>
      </c>
    </row>
    <row r="28" spans="1:11">
      <c r="A28" s="1527" t="s">
        <v>625</v>
      </c>
      <c r="C28" s="1557" t="s">
        <v>1173</v>
      </c>
      <c r="D28" s="1561" t="s">
        <v>1720</v>
      </c>
      <c r="F28" s="1557" t="s">
        <v>2188</v>
      </c>
      <c r="G28" s="1568">
        <v>11.12</v>
      </c>
      <c r="H28" s="1568">
        <v>10.88</v>
      </c>
      <c r="I28" s="1561">
        <v>10.72</v>
      </c>
    </row>
    <row r="29" spans="1:11">
      <c r="A29" s="1527" t="s">
        <v>484</v>
      </c>
      <c r="C29" s="1557" t="s">
        <v>1173</v>
      </c>
      <c r="D29" s="1561" t="s">
        <v>2116</v>
      </c>
      <c r="F29" s="1557" t="s">
        <v>930</v>
      </c>
      <c r="G29" s="1568">
        <v>11.12</v>
      </c>
      <c r="H29" s="1568">
        <v>10.88</v>
      </c>
      <c r="I29" s="1561">
        <v>10.72</v>
      </c>
    </row>
    <row r="30" spans="1:11">
      <c r="A30" s="1527" t="s">
        <v>342</v>
      </c>
      <c r="C30" s="1557" t="s">
        <v>1173</v>
      </c>
      <c r="D30" s="1561" t="s">
        <v>2187</v>
      </c>
      <c r="F30" s="1557" t="s">
        <v>2186</v>
      </c>
      <c r="G30" s="1568">
        <v>11.12</v>
      </c>
      <c r="H30" s="1568">
        <v>10.88</v>
      </c>
      <c r="I30" s="1561">
        <v>10.72</v>
      </c>
    </row>
    <row r="31" spans="1:11">
      <c r="A31" s="1527" t="s">
        <v>1354</v>
      </c>
      <c r="C31" s="1557" t="s">
        <v>1173</v>
      </c>
      <c r="D31" s="1561" t="s">
        <v>716</v>
      </c>
      <c r="F31" s="1557" t="s">
        <v>1813</v>
      </c>
      <c r="G31" s="1568">
        <v>11.12</v>
      </c>
      <c r="H31" s="1568">
        <v>10.88</v>
      </c>
      <c r="I31" s="1561">
        <v>10.72</v>
      </c>
    </row>
    <row r="32" spans="1:11">
      <c r="A32" s="1527" t="s">
        <v>1323</v>
      </c>
      <c r="C32" s="1557" t="s">
        <v>1173</v>
      </c>
      <c r="D32" s="1561" t="s">
        <v>2184</v>
      </c>
      <c r="F32" s="1557" t="s">
        <v>1091</v>
      </c>
      <c r="G32" s="1568">
        <v>11.12</v>
      </c>
      <c r="H32" s="1568">
        <v>10.88</v>
      </c>
      <c r="I32" s="1561">
        <v>10.72</v>
      </c>
    </row>
    <row r="33" spans="1:9">
      <c r="A33" s="1527" t="s">
        <v>330</v>
      </c>
      <c r="C33" s="1557" t="s">
        <v>1173</v>
      </c>
      <c r="D33" s="1561" t="s">
        <v>1714</v>
      </c>
      <c r="F33" s="1557" t="s">
        <v>670</v>
      </c>
      <c r="G33" s="1568">
        <v>11.05</v>
      </c>
      <c r="H33" s="1568">
        <v>10.83</v>
      </c>
      <c r="I33" s="1561">
        <v>10.68</v>
      </c>
    </row>
    <row r="34" spans="1:9">
      <c r="A34" s="1527" t="s">
        <v>1289</v>
      </c>
      <c r="C34" s="1557" t="s">
        <v>1173</v>
      </c>
      <c r="D34" s="1561" t="s">
        <v>1684</v>
      </c>
      <c r="F34" s="1557" t="s">
        <v>287</v>
      </c>
      <c r="G34" s="1568">
        <v>11.05</v>
      </c>
      <c r="H34" s="1568">
        <v>10.83</v>
      </c>
      <c r="I34" s="1561">
        <v>10.68</v>
      </c>
    </row>
    <row r="35" spans="1:9">
      <c r="A35" s="1527" t="s">
        <v>948</v>
      </c>
      <c r="C35" s="1557" t="s">
        <v>1173</v>
      </c>
      <c r="D35" s="1561" t="s">
        <v>1710</v>
      </c>
      <c r="F35" s="1557" t="s">
        <v>1874</v>
      </c>
      <c r="G35" s="1568">
        <v>11.05</v>
      </c>
      <c r="H35" s="1568">
        <v>10.83</v>
      </c>
      <c r="I35" s="1561">
        <v>10.68</v>
      </c>
    </row>
    <row r="36" spans="1:9">
      <c r="A36" s="1527" t="s">
        <v>1237</v>
      </c>
      <c r="C36" s="1557" t="s">
        <v>1173</v>
      </c>
      <c r="D36" s="1561" t="s">
        <v>872</v>
      </c>
      <c r="F36" s="1557" t="s">
        <v>1120</v>
      </c>
      <c r="G36" s="1568">
        <v>11.05</v>
      </c>
      <c r="H36" s="1568">
        <v>10.83</v>
      </c>
      <c r="I36" s="1561">
        <v>10.68</v>
      </c>
    </row>
    <row r="37" spans="1:9">
      <c r="A37" s="1527" t="s">
        <v>1214</v>
      </c>
      <c r="C37" s="1557" t="s">
        <v>1173</v>
      </c>
      <c r="D37" s="1561" t="s">
        <v>2183</v>
      </c>
      <c r="F37" s="1557" t="s">
        <v>1832</v>
      </c>
      <c r="G37" s="1568">
        <v>11.05</v>
      </c>
      <c r="H37" s="1568">
        <v>10.83</v>
      </c>
      <c r="I37" s="1561">
        <v>10.68</v>
      </c>
    </row>
    <row r="38" spans="1:9">
      <c r="A38" s="1527" t="s">
        <v>809</v>
      </c>
      <c r="C38" s="1557" t="s">
        <v>1173</v>
      </c>
      <c r="D38" s="1561" t="s">
        <v>81</v>
      </c>
      <c r="F38" s="1557" t="s">
        <v>1135</v>
      </c>
      <c r="G38" s="1568">
        <v>11.05</v>
      </c>
      <c r="H38" s="1568">
        <v>10.83</v>
      </c>
      <c r="I38" s="1561">
        <v>10.68</v>
      </c>
    </row>
    <row r="39" spans="1:9">
      <c r="A39" s="1527" t="s">
        <v>949</v>
      </c>
      <c r="C39" s="1557" t="s">
        <v>1173</v>
      </c>
      <c r="D39" s="1561" t="s">
        <v>2182</v>
      </c>
      <c r="F39" s="1557" t="s">
        <v>13</v>
      </c>
      <c r="G39" s="1568">
        <v>11.05</v>
      </c>
      <c r="H39" s="1568">
        <v>10.83</v>
      </c>
      <c r="I39" s="1561">
        <v>10.68</v>
      </c>
    </row>
    <row r="40" spans="1:9">
      <c r="A40" s="1527" t="s">
        <v>1122</v>
      </c>
      <c r="C40" s="1557" t="s">
        <v>1173</v>
      </c>
      <c r="D40" s="1561" t="s">
        <v>1133</v>
      </c>
      <c r="F40" s="1557" t="s">
        <v>1256</v>
      </c>
      <c r="G40" s="1568">
        <v>11.05</v>
      </c>
      <c r="H40" s="1568">
        <v>10.83</v>
      </c>
      <c r="I40" s="1561">
        <v>10.68</v>
      </c>
    </row>
    <row r="41" spans="1:9">
      <c r="A41" s="1527" t="s">
        <v>836</v>
      </c>
      <c r="C41" s="1557" t="s">
        <v>1173</v>
      </c>
      <c r="D41" s="1561" t="s">
        <v>1381</v>
      </c>
      <c r="F41" s="1557" t="s">
        <v>1828</v>
      </c>
      <c r="G41" s="1568">
        <v>11.05</v>
      </c>
      <c r="H41" s="1568">
        <v>10.83</v>
      </c>
      <c r="I41" s="1561">
        <v>10.68</v>
      </c>
    </row>
    <row r="42" spans="1:9">
      <c r="A42" s="1527" t="s">
        <v>1015</v>
      </c>
      <c r="C42" s="1557" t="s">
        <v>1173</v>
      </c>
      <c r="D42" s="1561" t="s">
        <v>1645</v>
      </c>
      <c r="F42" s="1557" t="s">
        <v>343</v>
      </c>
      <c r="G42" s="1568">
        <v>11.05</v>
      </c>
      <c r="H42" s="1568">
        <v>10.83</v>
      </c>
      <c r="I42" s="1561">
        <v>10.68</v>
      </c>
    </row>
    <row r="43" spans="1:9">
      <c r="A43" s="1527" t="s">
        <v>996</v>
      </c>
      <c r="C43" s="1557" t="s">
        <v>1173</v>
      </c>
      <c r="D43" s="1561" t="s">
        <v>1972</v>
      </c>
      <c r="F43" s="1557" t="s">
        <v>1261</v>
      </c>
      <c r="G43" s="1568">
        <v>11.05</v>
      </c>
      <c r="H43" s="1568">
        <v>10.83</v>
      </c>
      <c r="I43" s="1561">
        <v>10.68</v>
      </c>
    </row>
    <row r="44" spans="1:9">
      <c r="A44" s="1527" t="s">
        <v>977</v>
      </c>
      <c r="C44" s="1557" t="s">
        <v>1173</v>
      </c>
      <c r="D44" s="1561" t="s">
        <v>317</v>
      </c>
      <c r="F44" s="1557" t="s">
        <v>2180</v>
      </c>
      <c r="G44" s="1568">
        <v>11.05</v>
      </c>
      <c r="H44" s="1568">
        <v>10.83</v>
      </c>
      <c r="I44" s="1561">
        <v>10.68</v>
      </c>
    </row>
    <row r="45" spans="1:9">
      <c r="A45" s="1527" t="s">
        <v>923</v>
      </c>
      <c r="C45" s="1557" t="s">
        <v>1173</v>
      </c>
      <c r="D45" s="1561" t="s">
        <v>2179</v>
      </c>
      <c r="F45" s="1557" t="s">
        <v>619</v>
      </c>
      <c r="G45" s="1568">
        <v>11.05</v>
      </c>
      <c r="H45" s="1568">
        <v>10.83</v>
      </c>
      <c r="I45" s="1561">
        <v>10.68</v>
      </c>
    </row>
    <row r="46" spans="1:9">
      <c r="A46" s="1527" t="s">
        <v>900</v>
      </c>
      <c r="C46" s="1557" t="s">
        <v>1173</v>
      </c>
      <c r="D46" s="1561" t="s">
        <v>1547</v>
      </c>
      <c r="F46" s="1557" t="s">
        <v>1824</v>
      </c>
      <c r="G46" s="1568">
        <v>11.05</v>
      </c>
      <c r="H46" s="1568">
        <v>10.83</v>
      </c>
      <c r="I46" s="1561">
        <v>10.68</v>
      </c>
    </row>
    <row r="47" spans="1:9">
      <c r="A47" s="1527" t="s">
        <v>82</v>
      </c>
      <c r="C47" s="1557" t="s">
        <v>1173</v>
      </c>
      <c r="D47" s="1561" t="s">
        <v>2178</v>
      </c>
      <c r="F47" s="1557" t="s">
        <v>1765</v>
      </c>
      <c r="G47" s="1568">
        <v>11.05</v>
      </c>
      <c r="H47" s="1568">
        <v>10.83</v>
      </c>
      <c r="I47" s="1561">
        <v>10.68</v>
      </c>
    </row>
    <row r="48" spans="1:9">
      <c r="A48" s="1527" t="s">
        <v>218</v>
      </c>
      <c r="C48" s="1557" t="s">
        <v>1173</v>
      </c>
      <c r="D48" s="1561" t="s">
        <v>2177</v>
      </c>
      <c r="F48" s="1557" t="s">
        <v>427</v>
      </c>
      <c r="G48" s="1568">
        <v>11.05</v>
      </c>
      <c r="H48" s="1568">
        <v>10.83</v>
      </c>
      <c r="I48" s="1561">
        <v>10.68</v>
      </c>
    </row>
    <row r="49" spans="1:9" ht="14.25">
      <c r="A49" s="1554" t="s">
        <v>307</v>
      </c>
      <c r="C49" s="1557" t="s">
        <v>1173</v>
      </c>
      <c r="D49" s="1561" t="s">
        <v>590</v>
      </c>
      <c r="F49" s="1557" t="s">
        <v>1216</v>
      </c>
      <c r="G49" s="1568">
        <v>11.05</v>
      </c>
      <c r="H49" s="1568">
        <v>10.83</v>
      </c>
      <c r="I49" s="1561">
        <v>10.68</v>
      </c>
    </row>
    <row r="50" spans="1:9">
      <c r="C50" s="1557" t="s">
        <v>1173</v>
      </c>
      <c r="D50" s="1561" t="s">
        <v>2176</v>
      </c>
      <c r="F50" s="1557" t="s">
        <v>1818</v>
      </c>
      <c r="G50" s="1568">
        <v>11.05</v>
      </c>
      <c r="H50" s="1568">
        <v>10.83</v>
      </c>
      <c r="I50" s="1561">
        <v>10.68</v>
      </c>
    </row>
    <row r="51" spans="1:9">
      <c r="C51" s="1557" t="s">
        <v>1173</v>
      </c>
      <c r="D51" s="1561" t="s">
        <v>1966</v>
      </c>
      <c r="F51" s="1557" t="s">
        <v>1805</v>
      </c>
      <c r="G51" s="1568">
        <v>11.05</v>
      </c>
      <c r="H51" s="1568">
        <v>10.83</v>
      </c>
      <c r="I51" s="1561">
        <v>10.68</v>
      </c>
    </row>
    <row r="52" spans="1:9">
      <c r="C52" s="1557" t="s">
        <v>1173</v>
      </c>
      <c r="D52" s="1561" t="s">
        <v>2175</v>
      </c>
      <c r="F52" s="1557" t="s">
        <v>1800</v>
      </c>
      <c r="G52" s="1568">
        <v>11.05</v>
      </c>
      <c r="H52" s="1568">
        <v>10.83</v>
      </c>
      <c r="I52" s="1561">
        <v>10.68</v>
      </c>
    </row>
    <row r="53" spans="1:9">
      <c r="C53" s="1557" t="s">
        <v>1173</v>
      </c>
      <c r="D53" s="1561" t="s">
        <v>2174</v>
      </c>
      <c r="F53" s="1557" t="s">
        <v>1143</v>
      </c>
      <c r="G53" s="1568">
        <v>11.05</v>
      </c>
      <c r="H53" s="1568">
        <v>10.83</v>
      </c>
      <c r="I53" s="1561">
        <v>10.68</v>
      </c>
    </row>
    <row r="54" spans="1:9">
      <c r="C54" s="1557" t="s">
        <v>1173</v>
      </c>
      <c r="D54" s="1561" t="s">
        <v>2173</v>
      </c>
      <c r="F54" s="1557" t="s">
        <v>605</v>
      </c>
      <c r="G54" s="1568">
        <v>11.05</v>
      </c>
      <c r="H54" s="1568">
        <v>10.83</v>
      </c>
      <c r="I54" s="1561">
        <v>10.68</v>
      </c>
    </row>
    <row r="55" spans="1:9">
      <c r="C55" s="1557" t="s">
        <v>1173</v>
      </c>
      <c r="D55" s="1561" t="s">
        <v>1377</v>
      </c>
      <c r="F55" s="1557" t="s">
        <v>1535</v>
      </c>
      <c r="G55" s="1568">
        <v>11.05</v>
      </c>
      <c r="H55" s="1568">
        <v>10.83</v>
      </c>
      <c r="I55" s="1561">
        <v>10.68</v>
      </c>
    </row>
    <row r="56" spans="1:9">
      <c r="C56" s="1557" t="s">
        <v>1173</v>
      </c>
      <c r="D56" s="1561" t="s">
        <v>460</v>
      </c>
      <c r="F56" s="1557" t="s">
        <v>1441</v>
      </c>
      <c r="G56" s="1568">
        <v>11.05</v>
      </c>
      <c r="H56" s="1568">
        <v>10.83</v>
      </c>
      <c r="I56" s="1561">
        <v>10.68</v>
      </c>
    </row>
    <row r="57" spans="1:9">
      <c r="C57" s="1557" t="s">
        <v>1173</v>
      </c>
      <c r="D57" s="1561" t="s">
        <v>609</v>
      </c>
      <c r="F57" s="1557" t="s">
        <v>1437</v>
      </c>
      <c r="G57" s="1568">
        <v>11.05</v>
      </c>
      <c r="H57" s="1568">
        <v>10.83</v>
      </c>
      <c r="I57" s="1561">
        <v>10.68</v>
      </c>
    </row>
    <row r="58" spans="1:9">
      <c r="C58" s="1557" t="s">
        <v>1173</v>
      </c>
      <c r="D58" s="1561" t="s">
        <v>2172</v>
      </c>
      <c r="F58" s="1557" t="s">
        <v>1429</v>
      </c>
      <c r="G58" s="1568">
        <v>11.05</v>
      </c>
      <c r="H58" s="1568">
        <v>10.83</v>
      </c>
      <c r="I58" s="1561">
        <v>10.68</v>
      </c>
    </row>
    <row r="59" spans="1:9">
      <c r="C59" s="1557" t="s">
        <v>1173</v>
      </c>
      <c r="D59" s="1561" t="s">
        <v>251</v>
      </c>
      <c r="F59" s="1557" t="s">
        <v>943</v>
      </c>
      <c r="G59" s="1568">
        <v>11.05</v>
      </c>
      <c r="H59" s="1568">
        <v>10.83</v>
      </c>
      <c r="I59" s="1561">
        <v>10.68</v>
      </c>
    </row>
    <row r="60" spans="1:9">
      <c r="C60" s="1557" t="s">
        <v>1173</v>
      </c>
      <c r="D60" s="1561" t="s">
        <v>2171</v>
      </c>
      <c r="F60" s="1557" t="s">
        <v>1240</v>
      </c>
      <c r="G60" s="1568">
        <v>11.05</v>
      </c>
      <c r="H60" s="1568">
        <v>10.83</v>
      </c>
      <c r="I60" s="1561">
        <v>10.68</v>
      </c>
    </row>
    <row r="61" spans="1:9">
      <c r="C61" s="1557" t="s">
        <v>1173</v>
      </c>
      <c r="D61" s="1561" t="s">
        <v>1736</v>
      </c>
      <c r="F61" s="1557" t="s">
        <v>665</v>
      </c>
      <c r="G61" s="1568">
        <v>11.05</v>
      </c>
      <c r="H61" s="1568">
        <v>10.83</v>
      </c>
      <c r="I61" s="1561">
        <v>10.68</v>
      </c>
    </row>
    <row r="62" spans="1:9">
      <c r="C62" s="1557" t="s">
        <v>1173</v>
      </c>
      <c r="D62" s="1561" t="s">
        <v>1079</v>
      </c>
      <c r="F62" s="1557" t="s">
        <v>1933</v>
      </c>
      <c r="G62" s="1568">
        <v>10.84</v>
      </c>
      <c r="H62" s="1568">
        <v>10.66</v>
      </c>
      <c r="I62" s="1561">
        <v>10.54</v>
      </c>
    </row>
    <row r="63" spans="1:9">
      <c r="C63" s="1557" t="s">
        <v>1173</v>
      </c>
      <c r="D63" s="1561" t="s">
        <v>1627</v>
      </c>
      <c r="F63" s="1557" t="s">
        <v>1421</v>
      </c>
      <c r="G63" s="1568">
        <v>10.84</v>
      </c>
      <c r="H63" s="1568">
        <v>10.66</v>
      </c>
      <c r="I63" s="1561">
        <v>10.54</v>
      </c>
    </row>
    <row r="64" spans="1:9">
      <c r="C64" s="1557" t="s">
        <v>1173</v>
      </c>
      <c r="D64" s="1561" t="s">
        <v>1954</v>
      </c>
      <c r="F64" s="1557" t="s">
        <v>1319</v>
      </c>
      <c r="G64" s="1568">
        <v>10.84</v>
      </c>
      <c r="H64" s="1568">
        <v>10.66</v>
      </c>
      <c r="I64" s="1561">
        <v>10.54</v>
      </c>
    </row>
    <row r="65" spans="3:9">
      <c r="C65" s="1557" t="s">
        <v>1173</v>
      </c>
      <c r="D65" s="1561" t="s">
        <v>2170</v>
      </c>
      <c r="F65" s="1557" t="s">
        <v>1906</v>
      </c>
      <c r="G65" s="1568">
        <v>10.84</v>
      </c>
      <c r="H65" s="1568">
        <v>10.66</v>
      </c>
      <c r="I65" s="1561">
        <v>10.54</v>
      </c>
    </row>
    <row r="66" spans="3:9">
      <c r="C66" s="1557" t="s">
        <v>1173</v>
      </c>
      <c r="D66" s="1561" t="s">
        <v>2169</v>
      </c>
      <c r="F66" s="1557" t="s">
        <v>1194</v>
      </c>
      <c r="G66" s="1568">
        <v>10.84</v>
      </c>
      <c r="H66" s="1568">
        <v>10.66</v>
      </c>
      <c r="I66" s="1561">
        <v>10.54</v>
      </c>
    </row>
    <row r="67" spans="3:9">
      <c r="C67" s="1557" t="s">
        <v>1173</v>
      </c>
      <c r="D67" s="1561" t="s">
        <v>1894</v>
      </c>
      <c r="F67" s="1557" t="s">
        <v>1368</v>
      </c>
      <c r="G67" s="1568">
        <v>10.84</v>
      </c>
      <c r="H67" s="1568">
        <v>10.66</v>
      </c>
      <c r="I67" s="1561">
        <v>10.54</v>
      </c>
    </row>
    <row r="68" spans="3:9">
      <c r="C68" s="1557" t="s">
        <v>1173</v>
      </c>
      <c r="D68" s="1561" t="s">
        <v>710</v>
      </c>
      <c r="F68" s="1557" t="s">
        <v>1880</v>
      </c>
      <c r="G68" s="1568">
        <v>10.84</v>
      </c>
      <c r="H68" s="1568">
        <v>10.66</v>
      </c>
      <c r="I68" s="1561">
        <v>10.54</v>
      </c>
    </row>
    <row r="69" spans="3:9">
      <c r="C69" s="1557" t="s">
        <v>1173</v>
      </c>
      <c r="D69" s="1561" t="s">
        <v>2168</v>
      </c>
      <c r="F69" s="1557" t="s">
        <v>1833</v>
      </c>
      <c r="G69" s="1568">
        <v>10.84</v>
      </c>
      <c r="H69" s="1568">
        <v>10.66</v>
      </c>
      <c r="I69" s="1561">
        <v>10.54</v>
      </c>
    </row>
    <row r="70" spans="3:9">
      <c r="C70" s="1557" t="s">
        <v>1173</v>
      </c>
      <c r="D70" s="1561" t="s">
        <v>2167</v>
      </c>
      <c r="F70" s="1557" t="s">
        <v>1467</v>
      </c>
      <c r="G70" s="1568">
        <v>10.84</v>
      </c>
      <c r="H70" s="1568">
        <v>10.66</v>
      </c>
      <c r="I70" s="1561">
        <v>10.54</v>
      </c>
    </row>
    <row r="71" spans="3:9">
      <c r="C71" s="1557" t="s">
        <v>1173</v>
      </c>
      <c r="D71" s="1561" t="s">
        <v>1274</v>
      </c>
      <c r="F71" s="1557" t="s">
        <v>1822</v>
      </c>
      <c r="G71" s="1568">
        <v>10.84</v>
      </c>
      <c r="H71" s="1568">
        <v>10.66</v>
      </c>
      <c r="I71" s="1561">
        <v>10.54</v>
      </c>
    </row>
    <row r="72" spans="3:9">
      <c r="C72" s="1557" t="s">
        <v>1173</v>
      </c>
      <c r="D72" s="1561" t="s">
        <v>614</v>
      </c>
      <c r="F72" s="1557" t="s">
        <v>1806</v>
      </c>
      <c r="G72" s="1568">
        <v>10.84</v>
      </c>
      <c r="H72" s="1568">
        <v>10.66</v>
      </c>
      <c r="I72" s="1561">
        <v>10.54</v>
      </c>
    </row>
    <row r="73" spans="3:9">
      <c r="C73" s="1557" t="s">
        <v>1173</v>
      </c>
      <c r="D73" s="1561" t="s">
        <v>65</v>
      </c>
      <c r="F73" s="1557" t="s">
        <v>1192</v>
      </c>
      <c r="G73" s="1568">
        <v>10.84</v>
      </c>
      <c r="H73" s="1568">
        <v>10.66</v>
      </c>
      <c r="I73" s="1561">
        <v>10.54</v>
      </c>
    </row>
    <row r="74" spans="3:9">
      <c r="C74" s="1557" t="s">
        <v>1173</v>
      </c>
      <c r="D74" s="1561" t="s">
        <v>2166</v>
      </c>
      <c r="F74" s="1557" t="s">
        <v>1804</v>
      </c>
      <c r="G74" s="1568">
        <v>10.84</v>
      </c>
      <c r="H74" s="1568">
        <v>10.66</v>
      </c>
      <c r="I74" s="1561">
        <v>10.54</v>
      </c>
    </row>
    <row r="75" spans="3:9">
      <c r="C75" s="1557" t="s">
        <v>1173</v>
      </c>
      <c r="D75" s="1561" t="s">
        <v>2165</v>
      </c>
      <c r="F75" s="1557" t="s">
        <v>423</v>
      </c>
      <c r="G75" s="1568">
        <v>10.84</v>
      </c>
      <c r="H75" s="1568">
        <v>10.66</v>
      </c>
      <c r="I75" s="1561">
        <v>10.54</v>
      </c>
    </row>
    <row r="76" spans="3:9">
      <c r="C76" s="1557" t="s">
        <v>1173</v>
      </c>
      <c r="D76" s="1561" t="s">
        <v>2099</v>
      </c>
      <c r="F76" s="1557" t="s">
        <v>714</v>
      </c>
      <c r="G76" s="1568">
        <v>10.84</v>
      </c>
      <c r="H76" s="1568">
        <v>10.66</v>
      </c>
      <c r="I76" s="1561">
        <v>10.54</v>
      </c>
    </row>
    <row r="77" spans="3:9">
      <c r="C77" s="1557" t="s">
        <v>1173</v>
      </c>
      <c r="D77" s="1561" t="s">
        <v>1943</v>
      </c>
      <c r="F77" s="1557" t="s">
        <v>1369</v>
      </c>
      <c r="G77" s="1568">
        <v>10.84</v>
      </c>
      <c r="H77" s="1568">
        <v>10.66</v>
      </c>
      <c r="I77" s="1561">
        <v>10.54</v>
      </c>
    </row>
    <row r="78" spans="3:9">
      <c r="C78" s="1557" t="s">
        <v>1173</v>
      </c>
      <c r="D78" s="1561" t="s">
        <v>2164</v>
      </c>
      <c r="F78" s="1557" t="s">
        <v>748</v>
      </c>
      <c r="G78" s="1568">
        <v>10.84</v>
      </c>
      <c r="H78" s="1568">
        <v>10.66</v>
      </c>
      <c r="I78" s="1561">
        <v>10.54</v>
      </c>
    </row>
    <row r="79" spans="3:9">
      <c r="C79" s="1557" t="s">
        <v>1173</v>
      </c>
      <c r="D79" s="1561" t="s">
        <v>2163</v>
      </c>
      <c r="F79" s="1557" t="s">
        <v>662</v>
      </c>
      <c r="G79" s="1568">
        <v>10.84</v>
      </c>
      <c r="H79" s="1568">
        <v>10.66</v>
      </c>
      <c r="I79" s="1561">
        <v>10.54</v>
      </c>
    </row>
    <row r="80" spans="3:9">
      <c r="C80" s="1557" t="s">
        <v>1173</v>
      </c>
      <c r="D80" s="1561" t="s">
        <v>1056</v>
      </c>
      <c r="F80" s="1557" t="s">
        <v>1268</v>
      </c>
      <c r="G80" s="1568">
        <v>10.84</v>
      </c>
      <c r="H80" s="1568">
        <v>10.66</v>
      </c>
      <c r="I80" s="1561">
        <v>10.54</v>
      </c>
    </row>
    <row r="81" spans="3:9">
      <c r="C81" s="1557" t="s">
        <v>1173</v>
      </c>
      <c r="D81" s="1561" t="s">
        <v>1594</v>
      </c>
      <c r="F81" s="1557" t="s">
        <v>1326</v>
      </c>
      <c r="G81" s="1568">
        <v>10.84</v>
      </c>
      <c r="H81" s="1568">
        <v>10.66</v>
      </c>
      <c r="I81" s="1561">
        <v>10.54</v>
      </c>
    </row>
    <row r="82" spans="3:9">
      <c r="C82" s="1557" t="s">
        <v>1173</v>
      </c>
      <c r="D82" s="1561" t="s">
        <v>642</v>
      </c>
      <c r="F82" s="1557" t="s">
        <v>1438</v>
      </c>
      <c r="G82" s="1568">
        <v>10.84</v>
      </c>
      <c r="H82" s="1568">
        <v>10.66</v>
      </c>
      <c r="I82" s="1561">
        <v>10.54</v>
      </c>
    </row>
    <row r="83" spans="3:9">
      <c r="C83" s="1557" t="s">
        <v>1173</v>
      </c>
      <c r="D83" s="1561" t="s">
        <v>1699</v>
      </c>
      <c r="F83" s="1557" t="s">
        <v>315</v>
      </c>
      <c r="G83" s="1568">
        <v>10.84</v>
      </c>
      <c r="H83" s="1568">
        <v>10.66</v>
      </c>
      <c r="I83" s="1561">
        <v>10.54</v>
      </c>
    </row>
    <row r="84" spans="3:9">
      <c r="C84" s="1557" t="s">
        <v>1173</v>
      </c>
      <c r="D84" s="1561" t="s">
        <v>842</v>
      </c>
      <c r="F84" s="1557" t="s">
        <v>1039</v>
      </c>
      <c r="G84" s="1568">
        <v>10.84</v>
      </c>
      <c r="H84" s="1568">
        <v>10.66</v>
      </c>
      <c r="I84" s="1561">
        <v>10.54</v>
      </c>
    </row>
    <row r="85" spans="3:9">
      <c r="C85" s="1557" t="s">
        <v>1173</v>
      </c>
      <c r="D85" s="1561" t="s">
        <v>1981</v>
      </c>
      <c r="F85" s="1557" t="s">
        <v>735</v>
      </c>
      <c r="G85" s="1568">
        <v>10.84</v>
      </c>
      <c r="H85" s="1568">
        <v>10.66</v>
      </c>
      <c r="I85" s="1561">
        <v>10.54</v>
      </c>
    </row>
    <row r="86" spans="3:9">
      <c r="C86" s="1557" t="s">
        <v>1173</v>
      </c>
      <c r="D86" s="1561" t="s">
        <v>2162</v>
      </c>
      <c r="F86" s="1557" t="s">
        <v>603</v>
      </c>
      <c r="G86" s="1568">
        <v>10.7</v>
      </c>
      <c r="H86" s="1568">
        <v>10.55</v>
      </c>
      <c r="I86" s="1561">
        <v>10.45</v>
      </c>
    </row>
    <row r="87" spans="3:9">
      <c r="C87" s="1557" t="s">
        <v>1173</v>
      </c>
      <c r="D87" s="1561" t="s">
        <v>888</v>
      </c>
      <c r="F87" s="1557" t="s">
        <v>1129</v>
      </c>
      <c r="G87" s="1568">
        <v>10.7</v>
      </c>
      <c r="H87" s="1568">
        <v>10.55</v>
      </c>
      <c r="I87" s="1561">
        <v>10.45</v>
      </c>
    </row>
    <row r="88" spans="3:9">
      <c r="C88" s="1557" t="s">
        <v>1173</v>
      </c>
      <c r="D88" s="1561" t="s">
        <v>1301</v>
      </c>
      <c r="F88" s="1557" t="s">
        <v>1990</v>
      </c>
      <c r="G88" s="1568">
        <v>10.7</v>
      </c>
      <c r="H88" s="1568">
        <v>10.55</v>
      </c>
      <c r="I88" s="1561">
        <v>10.45</v>
      </c>
    </row>
    <row r="89" spans="3:9">
      <c r="C89" s="1557" t="s">
        <v>1173</v>
      </c>
      <c r="D89" s="1561" t="s">
        <v>719</v>
      </c>
      <c r="F89" s="1557" t="s">
        <v>1987</v>
      </c>
      <c r="G89" s="1568">
        <v>10.7</v>
      </c>
      <c r="H89" s="1568">
        <v>10.55</v>
      </c>
      <c r="I89" s="1561">
        <v>10.45</v>
      </c>
    </row>
    <row r="90" spans="3:9">
      <c r="C90" s="1557" t="s">
        <v>1173</v>
      </c>
      <c r="D90" s="1561" t="s">
        <v>2161</v>
      </c>
      <c r="F90" s="1557" t="s">
        <v>1985</v>
      </c>
      <c r="G90" s="1568">
        <v>10.7</v>
      </c>
      <c r="H90" s="1568">
        <v>10.55</v>
      </c>
      <c r="I90" s="1561">
        <v>10.45</v>
      </c>
    </row>
    <row r="91" spans="3:9">
      <c r="C91" s="1557" t="s">
        <v>1173</v>
      </c>
      <c r="D91" s="1561" t="s">
        <v>2160</v>
      </c>
      <c r="F91" s="1557" t="s">
        <v>1984</v>
      </c>
      <c r="G91" s="1568">
        <v>10.7</v>
      </c>
      <c r="H91" s="1568">
        <v>10.55</v>
      </c>
      <c r="I91" s="1561">
        <v>10.45</v>
      </c>
    </row>
    <row r="92" spans="3:9">
      <c r="C92" s="1557" t="s">
        <v>1173</v>
      </c>
      <c r="D92" s="1561" t="s">
        <v>2159</v>
      </c>
      <c r="F92" s="1557" t="s">
        <v>210</v>
      </c>
      <c r="G92" s="1568">
        <v>10.7</v>
      </c>
      <c r="H92" s="1568">
        <v>10.55</v>
      </c>
      <c r="I92" s="1561">
        <v>10.45</v>
      </c>
    </row>
    <row r="93" spans="3:9">
      <c r="C93" s="1557" t="s">
        <v>1173</v>
      </c>
      <c r="D93" s="1561" t="s">
        <v>2157</v>
      </c>
      <c r="F93" s="1557" t="s">
        <v>1083</v>
      </c>
      <c r="G93" s="1568">
        <v>10.7</v>
      </c>
      <c r="H93" s="1568">
        <v>10.55</v>
      </c>
      <c r="I93" s="1561">
        <v>10.45</v>
      </c>
    </row>
    <row r="94" spans="3:9">
      <c r="C94" s="1557" t="s">
        <v>1173</v>
      </c>
      <c r="D94" s="1561" t="s">
        <v>233</v>
      </c>
      <c r="F94" s="1557" t="s">
        <v>1807</v>
      </c>
      <c r="G94" s="1568">
        <v>10.7</v>
      </c>
      <c r="H94" s="1568">
        <v>10.55</v>
      </c>
      <c r="I94" s="1561">
        <v>10.45</v>
      </c>
    </row>
    <row r="95" spans="3:9">
      <c r="C95" s="1557" t="s">
        <v>1173</v>
      </c>
      <c r="D95" s="1561" t="s">
        <v>1956</v>
      </c>
      <c r="F95" s="1557" t="s">
        <v>1908</v>
      </c>
      <c r="G95" s="1568">
        <v>10.7</v>
      </c>
      <c r="H95" s="1568">
        <v>10.55</v>
      </c>
      <c r="I95" s="1561">
        <v>10.45</v>
      </c>
    </row>
    <row r="96" spans="3:9">
      <c r="C96" s="1557" t="s">
        <v>1173</v>
      </c>
      <c r="D96" s="1561" t="s">
        <v>2156</v>
      </c>
      <c r="F96" s="1557" t="s">
        <v>1090</v>
      </c>
      <c r="G96" s="1568">
        <v>10.7</v>
      </c>
      <c r="H96" s="1568">
        <v>10.55</v>
      </c>
      <c r="I96" s="1561">
        <v>10.45</v>
      </c>
    </row>
    <row r="97" spans="3:9">
      <c r="C97" s="1557" t="s">
        <v>1173</v>
      </c>
      <c r="D97" s="1561" t="s">
        <v>1099</v>
      </c>
      <c r="F97" s="1557" t="s">
        <v>1900</v>
      </c>
      <c r="G97" s="1568">
        <v>10.7</v>
      </c>
      <c r="H97" s="1568">
        <v>10.55</v>
      </c>
      <c r="I97" s="1561">
        <v>10.45</v>
      </c>
    </row>
    <row r="98" spans="3:9">
      <c r="C98" s="1557" t="s">
        <v>1173</v>
      </c>
      <c r="D98" s="1561" t="s">
        <v>118</v>
      </c>
      <c r="F98" s="1557" t="s">
        <v>1884</v>
      </c>
      <c r="G98" s="1568">
        <v>10.7</v>
      </c>
      <c r="H98" s="1568">
        <v>10.55</v>
      </c>
      <c r="I98" s="1561">
        <v>10.45</v>
      </c>
    </row>
    <row r="99" spans="3:9">
      <c r="C99" s="1557" t="s">
        <v>1173</v>
      </c>
      <c r="D99" s="1561" t="s">
        <v>2155</v>
      </c>
      <c r="F99" s="1557" t="s">
        <v>1541</v>
      </c>
      <c r="G99" s="1568">
        <v>10.7</v>
      </c>
      <c r="H99" s="1568">
        <v>10.55</v>
      </c>
      <c r="I99" s="1561">
        <v>10.45</v>
      </c>
    </row>
    <row r="100" spans="3:9">
      <c r="C100" s="1557" t="s">
        <v>1173</v>
      </c>
      <c r="D100" s="1561" t="s">
        <v>2154</v>
      </c>
      <c r="F100" s="1557" t="s">
        <v>1881</v>
      </c>
      <c r="G100" s="1568">
        <v>10.7</v>
      </c>
      <c r="H100" s="1568">
        <v>10.55</v>
      </c>
      <c r="I100" s="1561">
        <v>10.45</v>
      </c>
    </row>
    <row r="101" spans="3:9">
      <c r="C101" s="1557" t="s">
        <v>1173</v>
      </c>
      <c r="D101" s="1561" t="s">
        <v>1303</v>
      </c>
      <c r="F101" s="1557" t="s">
        <v>285</v>
      </c>
      <c r="G101" s="1568">
        <v>10.7</v>
      </c>
      <c r="H101" s="1568">
        <v>10.55</v>
      </c>
      <c r="I101" s="1561">
        <v>10.45</v>
      </c>
    </row>
    <row r="102" spans="3:9">
      <c r="C102" s="1557" t="s">
        <v>1173</v>
      </c>
      <c r="D102" s="1561" t="s">
        <v>712</v>
      </c>
      <c r="F102" s="1557" t="s">
        <v>453</v>
      </c>
      <c r="G102" s="1568">
        <v>10.7</v>
      </c>
      <c r="H102" s="1568">
        <v>10.55</v>
      </c>
      <c r="I102" s="1561">
        <v>10.45</v>
      </c>
    </row>
    <row r="103" spans="3:9">
      <c r="C103" s="1557" t="s">
        <v>1173</v>
      </c>
      <c r="D103" s="1561" t="s">
        <v>789</v>
      </c>
      <c r="F103" s="1557" t="s">
        <v>84</v>
      </c>
      <c r="G103" s="1568">
        <v>10.7</v>
      </c>
      <c r="H103" s="1568">
        <v>10.55</v>
      </c>
      <c r="I103" s="1561">
        <v>10.45</v>
      </c>
    </row>
    <row r="104" spans="3:9">
      <c r="C104" s="1557" t="s">
        <v>1173</v>
      </c>
      <c r="D104" s="1561" t="s">
        <v>1834</v>
      </c>
      <c r="F104" s="1557" t="s">
        <v>29</v>
      </c>
      <c r="G104" s="1568">
        <v>10.7</v>
      </c>
      <c r="H104" s="1568">
        <v>10.55</v>
      </c>
      <c r="I104" s="1561">
        <v>10.45</v>
      </c>
    </row>
    <row r="105" spans="3:9">
      <c r="C105" s="1557" t="s">
        <v>1173</v>
      </c>
      <c r="D105" s="1561" t="s">
        <v>2044</v>
      </c>
      <c r="F105" s="1557" t="s">
        <v>1687</v>
      </c>
      <c r="G105" s="1568">
        <v>10.7</v>
      </c>
      <c r="H105" s="1568">
        <v>10.55</v>
      </c>
      <c r="I105" s="1561">
        <v>10.45</v>
      </c>
    </row>
    <row r="106" spans="3:9">
      <c r="C106" s="1557" t="s">
        <v>1173</v>
      </c>
      <c r="D106" s="1561" t="s">
        <v>1273</v>
      </c>
      <c r="F106" s="1557" t="s">
        <v>1346</v>
      </c>
      <c r="G106" s="1568">
        <v>10.7</v>
      </c>
      <c r="H106" s="1568">
        <v>10.55</v>
      </c>
      <c r="I106" s="1561">
        <v>10.45</v>
      </c>
    </row>
    <row r="107" spans="3:9">
      <c r="C107" s="1557" t="s">
        <v>1173</v>
      </c>
      <c r="D107" s="1561" t="s">
        <v>1827</v>
      </c>
      <c r="F107" s="1557" t="s">
        <v>2153</v>
      </c>
      <c r="G107" s="1568">
        <v>10.7</v>
      </c>
      <c r="H107" s="1568">
        <v>10.55</v>
      </c>
      <c r="I107" s="1561">
        <v>10.45</v>
      </c>
    </row>
    <row r="108" spans="3:9">
      <c r="C108" s="1557" t="s">
        <v>1173</v>
      </c>
      <c r="D108" s="1561" t="s">
        <v>848</v>
      </c>
      <c r="F108" s="1557" t="s">
        <v>867</v>
      </c>
      <c r="G108" s="1568">
        <v>10.7</v>
      </c>
      <c r="H108" s="1568">
        <v>10.55</v>
      </c>
      <c r="I108" s="1561">
        <v>10.45</v>
      </c>
    </row>
    <row r="109" spans="3:9">
      <c r="C109" s="1557" t="s">
        <v>1173</v>
      </c>
      <c r="D109" s="1561" t="s">
        <v>2152</v>
      </c>
      <c r="F109" s="1557" t="s">
        <v>1045</v>
      </c>
      <c r="G109" s="1568">
        <v>10.7</v>
      </c>
      <c r="H109" s="1568">
        <v>10.55</v>
      </c>
      <c r="I109" s="1561">
        <v>10.45</v>
      </c>
    </row>
    <row r="110" spans="3:9">
      <c r="C110" s="1557" t="s">
        <v>1173</v>
      </c>
      <c r="D110" s="1561" t="s">
        <v>516</v>
      </c>
      <c r="F110" s="1557" t="s">
        <v>875</v>
      </c>
      <c r="G110" s="1568">
        <v>10.7</v>
      </c>
      <c r="H110" s="1568">
        <v>10.55</v>
      </c>
      <c r="I110" s="1561">
        <v>10.45</v>
      </c>
    </row>
    <row r="111" spans="3:9">
      <c r="C111" s="1557" t="s">
        <v>1173</v>
      </c>
      <c r="D111" s="1561" t="s">
        <v>283</v>
      </c>
      <c r="F111" s="1557" t="s">
        <v>841</v>
      </c>
      <c r="G111" s="1568">
        <v>10.7</v>
      </c>
      <c r="H111" s="1568">
        <v>10.55</v>
      </c>
      <c r="I111" s="1561">
        <v>10.45</v>
      </c>
    </row>
    <row r="112" spans="3:9">
      <c r="C112" s="1557" t="s">
        <v>1173</v>
      </c>
      <c r="D112" s="1561" t="s">
        <v>2151</v>
      </c>
      <c r="F112" s="1557" t="s">
        <v>1451</v>
      </c>
      <c r="G112" s="1568">
        <v>10.7</v>
      </c>
      <c r="H112" s="1568">
        <v>10.55</v>
      </c>
      <c r="I112" s="1561">
        <v>10.45</v>
      </c>
    </row>
    <row r="113" spans="3:9">
      <c r="C113" s="1557" t="s">
        <v>1173</v>
      </c>
      <c r="D113" s="1561" t="s">
        <v>2150</v>
      </c>
      <c r="F113" s="1557" t="s">
        <v>655</v>
      </c>
      <c r="G113" s="1568">
        <v>10.7</v>
      </c>
      <c r="H113" s="1568">
        <v>10.55</v>
      </c>
      <c r="I113" s="1561">
        <v>10.45</v>
      </c>
    </row>
    <row r="114" spans="3:9">
      <c r="C114" s="1557" t="s">
        <v>1173</v>
      </c>
      <c r="D114" s="1561" t="s">
        <v>2149</v>
      </c>
      <c r="F114" s="1557" t="s">
        <v>545</v>
      </c>
      <c r="G114" s="1568">
        <v>10.7</v>
      </c>
      <c r="H114" s="1568">
        <v>10.55</v>
      </c>
      <c r="I114" s="1561">
        <v>10.45</v>
      </c>
    </row>
    <row r="115" spans="3:9">
      <c r="C115" s="1557" t="s">
        <v>1173</v>
      </c>
      <c r="D115" s="1561" t="s">
        <v>1398</v>
      </c>
      <c r="F115" s="1557" t="s">
        <v>1796</v>
      </c>
      <c r="G115" s="1568">
        <v>10.7</v>
      </c>
      <c r="H115" s="1568">
        <v>10.55</v>
      </c>
      <c r="I115" s="1561">
        <v>10.45</v>
      </c>
    </row>
    <row r="116" spans="3:9">
      <c r="C116" s="1557" t="s">
        <v>1173</v>
      </c>
      <c r="D116" s="1561" t="s">
        <v>852</v>
      </c>
      <c r="F116" s="1557" t="s">
        <v>1795</v>
      </c>
      <c r="G116" s="1568">
        <v>10.7</v>
      </c>
      <c r="H116" s="1568">
        <v>10.55</v>
      </c>
      <c r="I116" s="1561">
        <v>10.45</v>
      </c>
    </row>
    <row r="117" spans="3:9">
      <c r="C117" s="1557" t="s">
        <v>1173</v>
      </c>
      <c r="D117" s="1561" t="s">
        <v>2067</v>
      </c>
      <c r="F117" s="1557" t="s">
        <v>376</v>
      </c>
      <c r="G117" s="1568">
        <v>10.7</v>
      </c>
      <c r="H117" s="1568">
        <v>10.55</v>
      </c>
      <c r="I117" s="1561">
        <v>10.45</v>
      </c>
    </row>
    <row r="118" spans="3:9">
      <c r="C118" s="1557" t="s">
        <v>1173</v>
      </c>
      <c r="D118" s="1561" t="s">
        <v>1649</v>
      </c>
      <c r="F118" s="1557" t="s">
        <v>1793</v>
      </c>
      <c r="G118" s="1568">
        <v>10.7</v>
      </c>
      <c r="H118" s="1568">
        <v>10.55</v>
      </c>
      <c r="I118" s="1561">
        <v>10.45</v>
      </c>
    </row>
    <row r="119" spans="3:9">
      <c r="C119" s="1557" t="s">
        <v>1173</v>
      </c>
      <c r="D119" s="1561" t="s">
        <v>2148</v>
      </c>
      <c r="F119" s="1557" t="s">
        <v>1785</v>
      </c>
      <c r="G119" s="1568">
        <v>10.7</v>
      </c>
      <c r="H119" s="1568">
        <v>10.55</v>
      </c>
      <c r="I119" s="1561">
        <v>10.45</v>
      </c>
    </row>
    <row r="120" spans="3:9">
      <c r="C120" s="1557" t="s">
        <v>1173</v>
      </c>
      <c r="D120" s="1561" t="s">
        <v>1599</v>
      </c>
      <c r="F120" s="1557" t="s">
        <v>1525</v>
      </c>
      <c r="G120" s="1568">
        <v>10.7</v>
      </c>
      <c r="H120" s="1568">
        <v>10.55</v>
      </c>
      <c r="I120" s="1561">
        <v>10.45</v>
      </c>
    </row>
    <row r="121" spans="3:9">
      <c r="C121" s="1557" t="s">
        <v>1173</v>
      </c>
      <c r="D121" s="1561" t="s">
        <v>1782</v>
      </c>
      <c r="F121" s="1557" t="s">
        <v>795</v>
      </c>
      <c r="G121" s="1568">
        <v>10.7</v>
      </c>
      <c r="H121" s="1568">
        <v>10.55</v>
      </c>
      <c r="I121" s="1561">
        <v>10.45</v>
      </c>
    </row>
    <row r="122" spans="3:9">
      <c r="C122" s="1557" t="s">
        <v>1173</v>
      </c>
      <c r="D122" s="1561" t="s">
        <v>141</v>
      </c>
      <c r="F122" s="1557" t="s">
        <v>1081</v>
      </c>
      <c r="G122" s="1568">
        <v>10.7</v>
      </c>
      <c r="H122" s="1568">
        <v>10.55</v>
      </c>
      <c r="I122" s="1561">
        <v>10.45</v>
      </c>
    </row>
    <row r="123" spans="3:9">
      <c r="C123" s="1557" t="s">
        <v>1173</v>
      </c>
      <c r="D123" s="1561" t="s">
        <v>489</v>
      </c>
      <c r="F123" s="1557" t="s">
        <v>7</v>
      </c>
      <c r="G123" s="1568">
        <v>10.7</v>
      </c>
      <c r="H123" s="1568">
        <v>10.55</v>
      </c>
      <c r="I123" s="1561">
        <v>10.45</v>
      </c>
    </row>
    <row r="124" spans="3:9">
      <c r="C124" s="1557" t="s">
        <v>1173</v>
      </c>
      <c r="D124" s="1561" t="s">
        <v>1648</v>
      </c>
      <c r="F124" s="1557" t="s">
        <v>237</v>
      </c>
      <c r="G124" s="1568">
        <v>10.7</v>
      </c>
      <c r="H124" s="1568">
        <v>10.55</v>
      </c>
      <c r="I124" s="1561">
        <v>10.45</v>
      </c>
    </row>
    <row r="125" spans="3:9">
      <c r="C125" s="1557" t="s">
        <v>1173</v>
      </c>
      <c r="D125" s="1561" t="s">
        <v>1907</v>
      </c>
      <c r="F125" s="1557" t="s">
        <v>2064</v>
      </c>
      <c r="G125" s="1568">
        <v>10.7</v>
      </c>
      <c r="H125" s="1568">
        <v>10.55</v>
      </c>
      <c r="I125" s="1561">
        <v>10.45</v>
      </c>
    </row>
    <row r="126" spans="3:9">
      <c r="C126" s="1557" t="s">
        <v>1173</v>
      </c>
      <c r="D126" s="1561" t="s">
        <v>2147</v>
      </c>
      <c r="F126" s="1557" t="s">
        <v>1472</v>
      </c>
      <c r="G126" s="1568">
        <v>10.7</v>
      </c>
      <c r="H126" s="1568">
        <v>10.55</v>
      </c>
      <c r="I126" s="1561">
        <v>10.45</v>
      </c>
    </row>
    <row r="127" spans="3:9">
      <c r="C127" s="1557" t="s">
        <v>1173</v>
      </c>
      <c r="D127" s="1561" t="s">
        <v>1914</v>
      </c>
      <c r="F127" s="1557" t="s">
        <v>1434</v>
      </c>
      <c r="G127" s="1568">
        <v>10.7</v>
      </c>
      <c r="H127" s="1568">
        <v>10.55</v>
      </c>
      <c r="I127" s="1561">
        <v>10.45</v>
      </c>
    </row>
    <row r="128" spans="3:9">
      <c r="C128" s="1557" t="s">
        <v>1173</v>
      </c>
      <c r="D128" s="1561" t="s">
        <v>173</v>
      </c>
      <c r="F128" s="1557" t="s">
        <v>993</v>
      </c>
      <c r="G128" s="1568">
        <v>10.7</v>
      </c>
      <c r="H128" s="1568">
        <v>10.55</v>
      </c>
      <c r="I128" s="1561">
        <v>10.45</v>
      </c>
    </row>
    <row r="129" spans="3:9">
      <c r="C129" s="1557" t="s">
        <v>1173</v>
      </c>
      <c r="D129" s="1561" t="s">
        <v>2146</v>
      </c>
      <c r="F129" s="1557" t="s">
        <v>518</v>
      </c>
      <c r="G129" s="1568">
        <v>10.7</v>
      </c>
      <c r="H129" s="1568">
        <v>10.55</v>
      </c>
      <c r="I129" s="1561">
        <v>10.45</v>
      </c>
    </row>
    <row r="130" spans="3:9">
      <c r="C130" s="1557" t="s">
        <v>1173</v>
      </c>
      <c r="D130" s="1561" t="s">
        <v>3</v>
      </c>
      <c r="F130" s="1557" t="s">
        <v>1440</v>
      </c>
      <c r="G130" s="1568">
        <v>10.7</v>
      </c>
      <c r="H130" s="1568">
        <v>10.55</v>
      </c>
      <c r="I130" s="1561">
        <v>10.45</v>
      </c>
    </row>
    <row r="131" spans="3:9">
      <c r="C131" s="1557" t="s">
        <v>1173</v>
      </c>
      <c r="D131" s="1561" t="s">
        <v>1759</v>
      </c>
      <c r="F131" s="1557" t="s">
        <v>684</v>
      </c>
      <c r="G131" s="1568">
        <v>10.7</v>
      </c>
      <c r="H131" s="1568">
        <v>10.55</v>
      </c>
      <c r="I131" s="1561">
        <v>10.45</v>
      </c>
    </row>
    <row r="132" spans="3:9">
      <c r="C132" s="1557" t="s">
        <v>1173</v>
      </c>
      <c r="D132" s="1561" t="s">
        <v>2145</v>
      </c>
      <c r="F132" s="1557" t="s">
        <v>757</v>
      </c>
      <c r="G132" s="1568">
        <v>10.7</v>
      </c>
      <c r="H132" s="1568">
        <v>10.55</v>
      </c>
      <c r="I132" s="1561">
        <v>10.45</v>
      </c>
    </row>
    <row r="133" spans="3:9">
      <c r="C133" s="1557" t="s">
        <v>1173</v>
      </c>
      <c r="D133" s="1561" t="s">
        <v>2144</v>
      </c>
      <c r="F133" s="1557" t="s">
        <v>1428</v>
      </c>
      <c r="G133" s="1568">
        <v>10.7</v>
      </c>
      <c r="H133" s="1568">
        <v>10.55</v>
      </c>
      <c r="I133" s="1561">
        <v>10.45</v>
      </c>
    </row>
    <row r="134" spans="3:9">
      <c r="C134" s="1557" t="s">
        <v>1173</v>
      </c>
      <c r="D134" s="1561" t="s">
        <v>506</v>
      </c>
      <c r="F134" s="1557" t="s">
        <v>1426</v>
      </c>
      <c r="G134" s="1568">
        <v>10.7</v>
      </c>
      <c r="H134" s="1568">
        <v>10.55</v>
      </c>
      <c r="I134" s="1561">
        <v>10.45</v>
      </c>
    </row>
    <row r="135" spans="3:9">
      <c r="C135" s="1557" t="s">
        <v>1173</v>
      </c>
      <c r="D135" s="1561" t="s">
        <v>2143</v>
      </c>
      <c r="F135" s="1557" t="s">
        <v>1423</v>
      </c>
      <c r="G135" s="1568">
        <v>10.7</v>
      </c>
      <c r="H135" s="1568">
        <v>10.55</v>
      </c>
      <c r="I135" s="1561">
        <v>10.45</v>
      </c>
    </row>
    <row r="136" spans="3:9">
      <c r="C136" s="1557" t="s">
        <v>1173</v>
      </c>
      <c r="D136" s="1561" t="s">
        <v>1123</v>
      </c>
      <c r="F136" s="1557" t="s">
        <v>1339</v>
      </c>
      <c r="G136" s="1568">
        <v>10.7</v>
      </c>
      <c r="H136" s="1568">
        <v>10.55</v>
      </c>
      <c r="I136" s="1561">
        <v>10.45</v>
      </c>
    </row>
    <row r="137" spans="3:9">
      <c r="C137" s="1557" t="s">
        <v>1173</v>
      </c>
      <c r="D137" s="1561" t="s">
        <v>1664</v>
      </c>
      <c r="F137" s="1557" t="s">
        <v>953</v>
      </c>
      <c r="G137" s="1568">
        <v>10.7</v>
      </c>
      <c r="H137" s="1568">
        <v>10.55</v>
      </c>
      <c r="I137" s="1561">
        <v>10.45</v>
      </c>
    </row>
    <row r="138" spans="3:9">
      <c r="C138" s="1557" t="s">
        <v>1173</v>
      </c>
      <c r="D138" s="1561" t="s">
        <v>1534</v>
      </c>
      <c r="F138" s="1557" t="s">
        <v>1088</v>
      </c>
      <c r="G138" s="1568">
        <v>10.7</v>
      </c>
      <c r="H138" s="1568">
        <v>10.55</v>
      </c>
      <c r="I138" s="1561">
        <v>10.45</v>
      </c>
    </row>
    <row r="139" spans="3:9">
      <c r="C139" s="1557" t="s">
        <v>1173</v>
      </c>
      <c r="D139" s="1561" t="s">
        <v>2142</v>
      </c>
      <c r="F139" s="1557" t="s">
        <v>1404</v>
      </c>
      <c r="G139" s="1568">
        <v>10.7</v>
      </c>
      <c r="H139" s="1568">
        <v>10.55</v>
      </c>
      <c r="I139" s="1561">
        <v>10.45</v>
      </c>
    </row>
    <row r="140" spans="3:9">
      <c r="C140" s="1557" t="s">
        <v>1173</v>
      </c>
      <c r="D140" s="1561" t="s">
        <v>444</v>
      </c>
      <c r="F140" s="1557" t="s">
        <v>389</v>
      </c>
      <c r="G140" s="1568">
        <v>10.7</v>
      </c>
      <c r="H140" s="1568">
        <v>10.55</v>
      </c>
      <c r="I140" s="1561">
        <v>10.45</v>
      </c>
    </row>
    <row r="141" spans="3:9">
      <c r="C141" s="1557" t="s">
        <v>1173</v>
      </c>
      <c r="D141" s="1561" t="s">
        <v>600</v>
      </c>
      <c r="F141" s="1557" t="s">
        <v>577</v>
      </c>
      <c r="G141" s="1568">
        <v>10.7</v>
      </c>
      <c r="H141" s="1568">
        <v>10.55</v>
      </c>
      <c r="I141" s="1561">
        <v>10.45</v>
      </c>
    </row>
    <row r="142" spans="3:9">
      <c r="C142" s="1557" t="s">
        <v>1173</v>
      </c>
      <c r="D142" s="1561" t="s">
        <v>2141</v>
      </c>
      <c r="F142" s="1557" t="s">
        <v>1252</v>
      </c>
      <c r="G142" s="1568">
        <v>10.7</v>
      </c>
      <c r="H142" s="1568">
        <v>10.55</v>
      </c>
      <c r="I142" s="1561">
        <v>10.45</v>
      </c>
    </row>
    <row r="143" spans="3:9">
      <c r="C143" s="1557" t="s">
        <v>1173</v>
      </c>
      <c r="D143" s="1561" t="s">
        <v>1777</v>
      </c>
      <c r="F143" s="1557" t="s">
        <v>1532</v>
      </c>
      <c r="G143" s="1568">
        <v>10.7</v>
      </c>
      <c r="H143" s="1568">
        <v>10.55</v>
      </c>
      <c r="I143" s="1561">
        <v>10.45</v>
      </c>
    </row>
    <row r="144" spans="3:9">
      <c r="C144" s="1557" t="s">
        <v>1173</v>
      </c>
      <c r="D144" s="1561" t="s">
        <v>193</v>
      </c>
      <c r="F144" s="1557" t="s">
        <v>2140</v>
      </c>
      <c r="G144" s="1568">
        <v>10.7</v>
      </c>
      <c r="H144" s="1568">
        <v>10.55</v>
      </c>
      <c r="I144" s="1561">
        <v>10.45</v>
      </c>
    </row>
    <row r="145" spans="3:9">
      <c r="C145" s="1557" t="s">
        <v>1173</v>
      </c>
      <c r="D145" s="1561" t="s">
        <v>2139</v>
      </c>
      <c r="F145" s="1557" t="s">
        <v>1483</v>
      </c>
      <c r="G145" s="1568">
        <v>10.42</v>
      </c>
      <c r="H145" s="1568">
        <v>10.33</v>
      </c>
      <c r="I145" s="1561">
        <v>10.27</v>
      </c>
    </row>
    <row r="146" spans="3:9">
      <c r="C146" s="1557" t="s">
        <v>1173</v>
      </c>
      <c r="D146" s="1561" t="s">
        <v>148</v>
      </c>
      <c r="F146" s="1557" t="s">
        <v>14</v>
      </c>
      <c r="G146" s="1568">
        <v>10.42</v>
      </c>
      <c r="H146" s="1568">
        <v>10.33</v>
      </c>
      <c r="I146" s="1561">
        <v>10.27</v>
      </c>
    </row>
    <row r="147" spans="3:9">
      <c r="C147" s="1557" t="s">
        <v>1173</v>
      </c>
      <c r="D147" s="1561" t="s">
        <v>2138</v>
      </c>
      <c r="F147" s="1557" t="s">
        <v>270</v>
      </c>
      <c r="G147" s="1568">
        <v>10.42</v>
      </c>
      <c r="H147" s="1568">
        <v>10.33</v>
      </c>
      <c r="I147" s="1561">
        <v>10.27</v>
      </c>
    </row>
    <row r="148" spans="3:9">
      <c r="C148" s="1557" t="s">
        <v>1173</v>
      </c>
      <c r="D148" s="1561" t="s">
        <v>1768</v>
      </c>
      <c r="F148" s="1557" t="s">
        <v>190</v>
      </c>
      <c r="G148" s="1568">
        <v>10.42</v>
      </c>
      <c r="H148" s="1568">
        <v>10.33</v>
      </c>
      <c r="I148" s="1561">
        <v>10.27</v>
      </c>
    </row>
    <row r="149" spans="3:9">
      <c r="C149" s="1557" t="s">
        <v>1173</v>
      </c>
      <c r="D149" s="1561" t="s">
        <v>419</v>
      </c>
      <c r="F149" s="1557" t="s">
        <v>1963</v>
      </c>
      <c r="G149" s="1568">
        <v>10.42</v>
      </c>
      <c r="H149" s="1568">
        <v>10.33</v>
      </c>
      <c r="I149" s="1561">
        <v>10.27</v>
      </c>
    </row>
    <row r="150" spans="3:9">
      <c r="C150" s="1557" t="s">
        <v>1173</v>
      </c>
      <c r="D150" s="1561" t="s">
        <v>1296</v>
      </c>
      <c r="F150" s="1557" t="s">
        <v>1961</v>
      </c>
      <c r="G150" s="1568">
        <v>10.42</v>
      </c>
      <c r="H150" s="1568">
        <v>10.33</v>
      </c>
      <c r="I150" s="1561">
        <v>10.27</v>
      </c>
    </row>
    <row r="151" spans="3:9">
      <c r="C151" s="1557" t="s">
        <v>1173</v>
      </c>
      <c r="D151" s="1561" t="s">
        <v>931</v>
      </c>
      <c r="F151" s="1557" t="s">
        <v>975</v>
      </c>
      <c r="G151" s="1568">
        <v>10.42</v>
      </c>
      <c r="H151" s="1568">
        <v>10.33</v>
      </c>
      <c r="I151" s="1561">
        <v>10.27</v>
      </c>
    </row>
    <row r="152" spans="3:9">
      <c r="C152" s="1557" t="s">
        <v>1173</v>
      </c>
      <c r="D152" s="1561" t="s">
        <v>165</v>
      </c>
      <c r="F152" s="1557" t="s">
        <v>473</v>
      </c>
      <c r="G152" s="1568">
        <v>10.42</v>
      </c>
      <c r="H152" s="1568">
        <v>10.33</v>
      </c>
      <c r="I152" s="1561">
        <v>10.27</v>
      </c>
    </row>
    <row r="153" spans="3:9">
      <c r="C153" s="1557" t="s">
        <v>1173</v>
      </c>
      <c r="D153" s="1561" t="s">
        <v>1374</v>
      </c>
      <c r="F153" s="1557" t="s">
        <v>1924</v>
      </c>
      <c r="G153" s="1568">
        <v>10.42</v>
      </c>
      <c r="H153" s="1568">
        <v>10.33</v>
      </c>
      <c r="I153" s="1561">
        <v>10.27</v>
      </c>
    </row>
    <row r="154" spans="3:9">
      <c r="C154" s="1557" t="s">
        <v>1173</v>
      </c>
      <c r="D154" s="1561" t="s">
        <v>2136</v>
      </c>
      <c r="F154" s="1557" t="s">
        <v>1922</v>
      </c>
      <c r="G154" s="1568">
        <v>10.42</v>
      </c>
      <c r="H154" s="1568">
        <v>10.33</v>
      </c>
      <c r="I154" s="1561">
        <v>10.27</v>
      </c>
    </row>
    <row r="155" spans="3:9">
      <c r="C155" s="1557" t="s">
        <v>1173</v>
      </c>
      <c r="D155" s="1561" t="s">
        <v>2135</v>
      </c>
      <c r="F155" s="1557" t="s">
        <v>1920</v>
      </c>
      <c r="G155" s="1568">
        <v>10.42</v>
      </c>
      <c r="H155" s="1568">
        <v>10.33</v>
      </c>
      <c r="I155" s="1561">
        <v>10.27</v>
      </c>
    </row>
    <row r="156" spans="3:9">
      <c r="C156" s="1557" t="s">
        <v>1173</v>
      </c>
      <c r="D156" s="1561" t="s">
        <v>2134</v>
      </c>
      <c r="F156" s="1557" t="s">
        <v>1955</v>
      </c>
      <c r="G156" s="1568">
        <v>10.42</v>
      </c>
      <c r="H156" s="1568">
        <v>10.33</v>
      </c>
      <c r="I156" s="1561">
        <v>10.27</v>
      </c>
    </row>
    <row r="157" spans="3:9">
      <c r="C157" s="1557" t="s">
        <v>1173</v>
      </c>
      <c r="D157" s="1561" t="s">
        <v>2133</v>
      </c>
      <c r="F157" s="1557" t="s">
        <v>1918</v>
      </c>
      <c r="G157" s="1568">
        <v>10.42</v>
      </c>
      <c r="H157" s="1568">
        <v>10.33</v>
      </c>
      <c r="I157" s="1561">
        <v>10.27</v>
      </c>
    </row>
    <row r="158" spans="3:9">
      <c r="C158" s="1557" t="s">
        <v>1173</v>
      </c>
      <c r="D158" s="1561" t="s">
        <v>1554</v>
      </c>
      <c r="F158" s="1557" t="s">
        <v>1916</v>
      </c>
      <c r="G158" s="1568">
        <v>10.42</v>
      </c>
      <c r="H158" s="1568">
        <v>10.33</v>
      </c>
      <c r="I158" s="1561">
        <v>10.27</v>
      </c>
    </row>
    <row r="159" spans="3:9">
      <c r="C159" s="1557" t="s">
        <v>1173</v>
      </c>
      <c r="D159" s="1561" t="s">
        <v>2132</v>
      </c>
      <c r="F159" s="1557" t="s">
        <v>1548</v>
      </c>
      <c r="G159" s="1568">
        <v>10.42</v>
      </c>
      <c r="H159" s="1568">
        <v>10.33</v>
      </c>
      <c r="I159" s="1561">
        <v>10.27</v>
      </c>
    </row>
    <row r="160" spans="3:9">
      <c r="C160" s="1557" t="s">
        <v>1173</v>
      </c>
      <c r="D160" s="1561" t="s">
        <v>1505</v>
      </c>
      <c r="F160" s="1557" t="s">
        <v>1915</v>
      </c>
      <c r="G160" s="1568">
        <v>10.42</v>
      </c>
      <c r="H160" s="1568">
        <v>10.33</v>
      </c>
      <c r="I160" s="1561">
        <v>10.27</v>
      </c>
    </row>
    <row r="161" spans="3:9">
      <c r="C161" s="1557" t="s">
        <v>1173</v>
      </c>
      <c r="D161" s="1561" t="s">
        <v>1797</v>
      </c>
      <c r="F161" s="1557" t="s">
        <v>1609</v>
      </c>
      <c r="G161" s="1568">
        <v>10.42</v>
      </c>
      <c r="H161" s="1568">
        <v>10.33</v>
      </c>
      <c r="I161" s="1561">
        <v>10.27</v>
      </c>
    </row>
    <row r="162" spans="3:9">
      <c r="C162" s="1557" t="s">
        <v>1173</v>
      </c>
      <c r="D162" s="1561" t="s">
        <v>2130</v>
      </c>
      <c r="F162" s="1557" t="s">
        <v>1371</v>
      </c>
      <c r="G162" s="1568">
        <v>10.42</v>
      </c>
      <c r="H162" s="1568">
        <v>10.33</v>
      </c>
      <c r="I162" s="1561">
        <v>10.27</v>
      </c>
    </row>
    <row r="163" spans="3:9">
      <c r="C163" s="1557" t="s">
        <v>1173</v>
      </c>
      <c r="D163" s="1561" t="s">
        <v>2129</v>
      </c>
      <c r="F163" s="1557" t="s">
        <v>969</v>
      </c>
      <c r="G163" s="1568">
        <v>10.42</v>
      </c>
      <c r="H163" s="1568">
        <v>10.33</v>
      </c>
      <c r="I163" s="1561">
        <v>10.27</v>
      </c>
    </row>
    <row r="164" spans="3:9">
      <c r="C164" s="1557" t="s">
        <v>1173</v>
      </c>
      <c r="D164" s="1561" t="s">
        <v>2128</v>
      </c>
      <c r="F164" s="1557" t="s">
        <v>1913</v>
      </c>
      <c r="G164" s="1568">
        <v>10.42</v>
      </c>
      <c r="H164" s="1568">
        <v>10.33</v>
      </c>
      <c r="I164" s="1561">
        <v>10.27</v>
      </c>
    </row>
    <row r="165" spans="3:9">
      <c r="C165" s="1557" t="s">
        <v>1173</v>
      </c>
      <c r="D165" s="1561" t="s">
        <v>1602</v>
      </c>
      <c r="F165" s="1557" t="s">
        <v>1562</v>
      </c>
      <c r="G165" s="1568">
        <v>10.42</v>
      </c>
      <c r="H165" s="1568">
        <v>10.33</v>
      </c>
      <c r="I165" s="1561">
        <v>10.27</v>
      </c>
    </row>
    <row r="166" spans="3:9">
      <c r="C166" s="1557" t="s">
        <v>1173</v>
      </c>
      <c r="D166" s="1561" t="s">
        <v>2127</v>
      </c>
      <c r="F166" s="1557" t="s">
        <v>1770</v>
      </c>
      <c r="G166" s="1568">
        <v>10.42</v>
      </c>
      <c r="H166" s="1568">
        <v>10.33</v>
      </c>
      <c r="I166" s="1561">
        <v>10.27</v>
      </c>
    </row>
    <row r="167" spans="3:9">
      <c r="C167" s="1557" t="s">
        <v>1173</v>
      </c>
      <c r="D167" s="1561" t="s">
        <v>2126</v>
      </c>
      <c r="F167" s="1557" t="s">
        <v>681</v>
      </c>
      <c r="G167" s="1568">
        <v>10.42</v>
      </c>
      <c r="H167" s="1568">
        <v>10.33</v>
      </c>
      <c r="I167" s="1561">
        <v>10.27</v>
      </c>
    </row>
    <row r="168" spans="3:9">
      <c r="C168" s="1557" t="s">
        <v>1173</v>
      </c>
      <c r="D168" s="1561" t="s">
        <v>1209</v>
      </c>
      <c r="F168" s="1557" t="s">
        <v>520</v>
      </c>
      <c r="G168" s="1568">
        <v>10.42</v>
      </c>
      <c r="H168" s="1568">
        <v>10.33</v>
      </c>
      <c r="I168" s="1561">
        <v>10.27</v>
      </c>
    </row>
    <row r="169" spans="3:9">
      <c r="C169" s="1557" t="s">
        <v>1173</v>
      </c>
      <c r="D169" s="1561" t="s">
        <v>995</v>
      </c>
      <c r="F169" s="1557" t="s">
        <v>1680</v>
      </c>
      <c r="G169" s="1568">
        <v>10.42</v>
      </c>
      <c r="H169" s="1568">
        <v>10.33</v>
      </c>
      <c r="I169" s="1561">
        <v>10.27</v>
      </c>
    </row>
    <row r="170" spans="3:9">
      <c r="C170" s="1557" t="s">
        <v>1173</v>
      </c>
      <c r="D170" s="1561" t="s">
        <v>727</v>
      </c>
      <c r="F170" s="1557" t="s">
        <v>1905</v>
      </c>
      <c r="G170" s="1568">
        <v>10.42</v>
      </c>
      <c r="H170" s="1568">
        <v>10.33</v>
      </c>
      <c r="I170" s="1561">
        <v>10.27</v>
      </c>
    </row>
    <row r="171" spans="3:9">
      <c r="C171" s="1557" t="s">
        <v>1173</v>
      </c>
      <c r="D171" s="1561" t="s">
        <v>2125</v>
      </c>
      <c r="F171" s="1557" t="s">
        <v>20</v>
      </c>
      <c r="G171" s="1568">
        <v>10.42</v>
      </c>
      <c r="H171" s="1568">
        <v>10.33</v>
      </c>
      <c r="I171" s="1561">
        <v>10.27</v>
      </c>
    </row>
    <row r="172" spans="3:9">
      <c r="C172" s="1557" t="s">
        <v>1173</v>
      </c>
      <c r="D172" s="1561" t="s">
        <v>2054</v>
      </c>
      <c r="F172" s="1557" t="s">
        <v>1904</v>
      </c>
      <c r="G172" s="1568">
        <v>10.42</v>
      </c>
      <c r="H172" s="1568">
        <v>10.33</v>
      </c>
      <c r="I172" s="1561">
        <v>10.27</v>
      </c>
    </row>
    <row r="173" spans="3:9">
      <c r="C173" s="1557" t="s">
        <v>1173</v>
      </c>
      <c r="D173" s="1561" t="s">
        <v>2124</v>
      </c>
      <c r="F173" s="1557" t="s">
        <v>1903</v>
      </c>
      <c r="G173" s="1568">
        <v>10.42</v>
      </c>
      <c r="H173" s="1568">
        <v>10.33</v>
      </c>
      <c r="I173" s="1561">
        <v>10.27</v>
      </c>
    </row>
    <row r="174" spans="3:9">
      <c r="C174" s="1557" t="s">
        <v>1173</v>
      </c>
      <c r="D174" s="1561" t="s">
        <v>1979</v>
      </c>
      <c r="F174" s="1557" t="s">
        <v>1902</v>
      </c>
      <c r="G174" s="1568">
        <v>10.42</v>
      </c>
      <c r="H174" s="1568">
        <v>10.33</v>
      </c>
      <c r="I174" s="1561">
        <v>10.27</v>
      </c>
    </row>
    <row r="175" spans="3:9">
      <c r="C175" s="1557" t="s">
        <v>1173</v>
      </c>
      <c r="D175" s="1561" t="s">
        <v>27</v>
      </c>
      <c r="F175" s="1557" t="s">
        <v>1361</v>
      </c>
      <c r="G175" s="1568">
        <v>10.42</v>
      </c>
      <c r="H175" s="1568">
        <v>10.33</v>
      </c>
      <c r="I175" s="1561">
        <v>10.27</v>
      </c>
    </row>
    <row r="176" spans="3:9">
      <c r="C176" s="1557" t="s">
        <v>1173</v>
      </c>
      <c r="D176" s="1561" t="s">
        <v>2050</v>
      </c>
      <c r="F176" s="1557" t="s">
        <v>1427</v>
      </c>
      <c r="G176" s="1568">
        <v>10.42</v>
      </c>
      <c r="H176" s="1568">
        <v>10.33</v>
      </c>
      <c r="I176" s="1561">
        <v>10.27</v>
      </c>
    </row>
    <row r="177" spans="3:9">
      <c r="C177" s="1557" t="s">
        <v>1173</v>
      </c>
      <c r="D177" s="1561" t="s">
        <v>5</v>
      </c>
      <c r="F177" s="1557" t="s">
        <v>1899</v>
      </c>
      <c r="G177" s="1568">
        <v>10.42</v>
      </c>
      <c r="H177" s="1568">
        <v>10.33</v>
      </c>
      <c r="I177" s="1561">
        <v>10.27</v>
      </c>
    </row>
    <row r="178" spans="3:9">
      <c r="C178" s="1557" t="s">
        <v>1173</v>
      </c>
      <c r="D178" s="1561" t="s">
        <v>468</v>
      </c>
      <c r="F178" s="1557" t="s">
        <v>885</v>
      </c>
      <c r="G178" s="1568">
        <v>10.42</v>
      </c>
      <c r="H178" s="1568">
        <v>10.33</v>
      </c>
      <c r="I178" s="1561">
        <v>10.27</v>
      </c>
    </row>
    <row r="179" spans="3:9">
      <c r="C179" s="1557" t="s">
        <v>1173</v>
      </c>
      <c r="D179" s="1561" t="s">
        <v>2066</v>
      </c>
      <c r="F179" s="1557" t="s">
        <v>1898</v>
      </c>
      <c r="G179" s="1568">
        <v>10.42</v>
      </c>
      <c r="H179" s="1568">
        <v>10.33</v>
      </c>
      <c r="I179" s="1561">
        <v>10.27</v>
      </c>
    </row>
    <row r="180" spans="3:9">
      <c r="C180" s="1557" t="s">
        <v>1173</v>
      </c>
      <c r="D180" s="1561" t="s">
        <v>2123</v>
      </c>
      <c r="F180" s="1557" t="s">
        <v>1886</v>
      </c>
      <c r="G180" s="1568">
        <v>10.42</v>
      </c>
      <c r="H180" s="1568">
        <v>10.33</v>
      </c>
      <c r="I180" s="1561">
        <v>10.27</v>
      </c>
    </row>
    <row r="181" spans="3:9">
      <c r="C181" s="1557" t="s">
        <v>1173</v>
      </c>
      <c r="D181" s="1561" t="s">
        <v>2121</v>
      </c>
      <c r="F181" s="1557" t="s">
        <v>1885</v>
      </c>
      <c r="G181" s="1568">
        <v>10.42</v>
      </c>
      <c r="H181" s="1568">
        <v>10.33</v>
      </c>
      <c r="I181" s="1561">
        <v>10.27</v>
      </c>
    </row>
    <row r="182" spans="3:9">
      <c r="C182" s="1557" t="s">
        <v>1173</v>
      </c>
      <c r="D182" s="1561" t="s">
        <v>2120</v>
      </c>
      <c r="F182" s="1557" t="s">
        <v>1125</v>
      </c>
      <c r="G182" s="1568">
        <v>10.42</v>
      </c>
      <c r="H182" s="1568">
        <v>10.33</v>
      </c>
      <c r="I182" s="1561">
        <v>10.27</v>
      </c>
    </row>
    <row r="183" spans="3:9">
      <c r="C183" s="1557" t="s">
        <v>1173</v>
      </c>
      <c r="D183" s="1561" t="s">
        <v>2117</v>
      </c>
      <c r="F183" s="1557" t="s">
        <v>1883</v>
      </c>
      <c r="G183" s="1568">
        <v>10.42</v>
      </c>
      <c r="H183" s="1568">
        <v>10.33</v>
      </c>
      <c r="I183" s="1561">
        <v>10.27</v>
      </c>
    </row>
    <row r="184" spans="3:9">
      <c r="C184" s="1557" t="s">
        <v>1173</v>
      </c>
      <c r="D184" s="1561" t="s">
        <v>2115</v>
      </c>
      <c r="F184" s="1557" t="s">
        <v>1882</v>
      </c>
      <c r="G184" s="1568">
        <v>10.42</v>
      </c>
      <c r="H184" s="1568">
        <v>10.33</v>
      </c>
      <c r="I184" s="1561">
        <v>10.27</v>
      </c>
    </row>
    <row r="185" spans="3:9">
      <c r="C185" s="1557" t="s">
        <v>1173</v>
      </c>
      <c r="D185" s="1561" t="s">
        <v>1819</v>
      </c>
      <c r="F185" s="1557" t="s">
        <v>820</v>
      </c>
      <c r="G185" s="1568">
        <v>10.42</v>
      </c>
      <c r="H185" s="1568">
        <v>10.33</v>
      </c>
      <c r="I185" s="1561">
        <v>10.27</v>
      </c>
    </row>
    <row r="186" spans="3:9">
      <c r="C186" s="1557" t="s">
        <v>1173</v>
      </c>
      <c r="D186" s="1561" t="s">
        <v>2114</v>
      </c>
      <c r="F186" s="1557" t="s">
        <v>528</v>
      </c>
      <c r="G186" s="1568">
        <v>10.42</v>
      </c>
      <c r="H186" s="1568">
        <v>10.33</v>
      </c>
      <c r="I186" s="1561">
        <v>10.27</v>
      </c>
    </row>
    <row r="187" spans="3:9">
      <c r="C187" s="1557" t="s">
        <v>1173</v>
      </c>
      <c r="D187" s="1561" t="s">
        <v>1596</v>
      </c>
      <c r="F187" s="1557" t="s">
        <v>1878</v>
      </c>
      <c r="G187" s="1568">
        <v>10.42</v>
      </c>
      <c r="H187" s="1568">
        <v>10.33</v>
      </c>
      <c r="I187" s="1561">
        <v>10.27</v>
      </c>
    </row>
    <row r="188" spans="3:9">
      <c r="C188" s="1557" t="s">
        <v>2094</v>
      </c>
      <c r="D188" s="1561" t="s">
        <v>1436</v>
      </c>
      <c r="F188" s="1557" t="s">
        <v>438</v>
      </c>
      <c r="G188" s="1568">
        <v>10.42</v>
      </c>
      <c r="H188" s="1568">
        <v>10.33</v>
      </c>
      <c r="I188" s="1561">
        <v>10.27</v>
      </c>
    </row>
    <row r="189" spans="3:9">
      <c r="C189" s="1557" t="s">
        <v>2094</v>
      </c>
      <c r="D189" s="1561" t="s">
        <v>553</v>
      </c>
      <c r="F189" s="1557" t="s">
        <v>1877</v>
      </c>
      <c r="G189" s="1568">
        <v>10.42</v>
      </c>
      <c r="H189" s="1568">
        <v>10.33</v>
      </c>
      <c r="I189" s="1561">
        <v>10.27</v>
      </c>
    </row>
    <row r="190" spans="3:9">
      <c r="C190" s="1557" t="s">
        <v>2094</v>
      </c>
      <c r="D190" s="1561" t="s">
        <v>1867</v>
      </c>
      <c r="F190" s="1557" t="s">
        <v>1401</v>
      </c>
      <c r="G190" s="1568">
        <v>10.42</v>
      </c>
      <c r="H190" s="1568">
        <v>10.33</v>
      </c>
      <c r="I190" s="1561">
        <v>10.27</v>
      </c>
    </row>
    <row r="191" spans="3:9">
      <c r="C191" s="1557" t="s">
        <v>2094</v>
      </c>
      <c r="D191" s="1561" t="s">
        <v>2028</v>
      </c>
      <c r="F191" s="1557" t="s">
        <v>1864</v>
      </c>
      <c r="G191" s="1568">
        <v>10.42</v>
      </c>
      <c r="H191" s="1568">
        <v>10.33</v>
      </c>
      <c r="I191" s="1561">
        <v>10.27</v>
      </c>
    </row>
    <row r="192" spans="3:9">
      <c r="C192" s="1557" t="s">
        <v>2094</v>
      </c>
      <c r="D192" s="1561" t="s">
        <v>2080</v>
      </c>
      <c r="F192" s="1557" t="s">
        <v>1821</v>
      </c>
      <c r="G192" s="1568">
        <v>10.42</v>
      </c>
      <c r="H192" s="1568">
        <v>10.33</v>
      </c>
      <c r="I192" s="1561">
        <v>10.27</v>
      </c>
    </row>
    <row r="193" spans="3:9">
      <c r="C193" s="1557" t="s">
        <v>2094</v>
      </c>
      <c r="D193" s="1561" t="s">
        <v>1392</v>
      </c>
      <c r="F193" s="1557" t="s">
        <v>1820</v>
      </c>
      <c r="G193" s="1568">
        <v>10.42</v>
      </c>
      <c r="H193" s="1568">
        <v>10.33</v>
      </c>
      <c r="I193" s="1561">
        <v>10.27</v>
      </c>
    </row>
    <row r="194" spans="3:9">
      <c r="C194" s="1557" t="s">
        <v>2094</v>
      </c>
      <c r="D194" s="1561" t="s">
        <v>394</v>
      </c>
      <c r="F194" s="1557" t="s">
        <v>2112</v>
      </c>
      <c r="G194" s="1568">
        <v>10.42</v>
      </c>
      <c r="H194" s="1568">
        <v>10.33</v>
      </c>
      <c r="I194" s="1561">
        <v>10.27</v>
      </c>
    </row>
    <row r="195" spans="3:9">
      <c r="C195" s="1557" t="s">
        <v>2094</v>
      </c>
      <c r="D195" s="1561" t="s">
        <v>611</v>
      </c>
      <c r="F195" s="1557" t="s">
        <v>1815</v>
      </c>
      <c r="G195" s="1568">
        <v>10.42</v>
      </c>
      <c r="H195" s="1568">
        <v>10.33</v>
      </c>
      <c r="I195" s="1561">
        <v>10.27</v>
      </c>
    </row>
    <row r="196" spans="3:9">
      <c r="C196" s="1557" t="s">
        <v>2094</v>
      </c>
      <c r="D196" s="1561" t="s">
        <v>584</v>
      </c>
      <c r="F196" s="1557" t="s">
        <v>1816</v>
      </c>
      <c r="G196" s="1568">
        <v>10.42</v>
      </c>
      <c r="H196" s="1568">
        <v>10.33</v>
      </c>
      <c r="I196" s="1561">
        <v>10.27</v>
      </c>
    </row>
    <row r="197" spans="3:9">
      <c r="C197" s="1557" t="s">
        <v>2094</v>
      </c>
      <c r="D197" s="1561" t="s">
        <v>552</v>
      </c>
      <c r="F197" s="1557" t="s">
        <v>1801</v>
      </c>
      <c r="G197" s="1568">
        <v>10.42</v>
      </c>
      <c r="H197" s="1568">
        <v>10.33</v>
      </c>
      <c r="I197" s="1561">
        <v>10.27</v>
      </c>
    </row>
    <row r="198" spans="3:9">
      <c r="C198" s="1557" t="s">
        <v>2094</v>
      </c>
      <c r="D198" s="1561" t="s">
        <v>2111</v>
      </c>
      <c r="F198" s="1557" t="s">
        <v>1792</v>
      </c>
      <c r="G198" s="1568">
        <v>10.42</v>
      </c>
      <c r="H198" s="1568">
        <v>10.33</v>
      </c>
      <c r="I198" s="1561">
        <v>10.27</v>
      </c>
    </row>
    <row r="199" spans="3:9">
      <c r="C199" s="1557" t="s">
        <v>2094</v>
      </c>
      <c r="D199" s="1561" t="s">
        <v>1205</v>
      </c>
      <c r="F199" s="1557" t="s">
        <v>1790</v>
      </c>
      <c r="G199" s="1568">
        <v>10.42</v>
      </c>
      <c r="H199" s="1568">
        <v>10.33</v>
      </c>
      <c r="I199" s="1561">
        <v>10.27</v>
      </c>
    </row>
    <row r="200" spans="3:9">
      <c r="C200" s="1557" t="s">
        <v>2094</v>
      </c>
      <c r="D200" s="1561" t="s">
        <v>901</v>
      </c>
      <c r="F200" s="1557" t="s">
        <v>2110</v>
      </c>
      <c r="G200" s="1568">
        <v>10.42</v>
      </c>
      <c r="H200" s="1568">
        <v>10.33</v>
      </c>
      <c r="I200" s="1561">
        <v>10.27</v>
      </c>
    </row>
    <row r="201" spans="3:9">
      <c r="C201" s="1557" t="s">
        <v>2094</v>
      </c>
      <c r="D201" s="1561" t="s">
        <v>956</v>
      </c>
      <c r="F201" s="1557" t="s">
        <v>1784</v>
      </c>
      <c r="G201" s="1568">
        <v>10.42</v>
      </c>
      <c r="H201" s="1568">
        <v>10.33</v>
      </c>
      <c r="I201" s="1561">
        <v>10.27</v>
      </c>
    </row>
    <row r="202" spans="3:9">
      <c r="C202" s="1557" t="s">
        <v>2094</v>
      </c>
      <c r="D202" s="1561" t="s">
        <v>987</v>
      </c>
      <c r="F202" s="1557" t="s">
        <v>1629</v>
      </c>
      <c r="G202" s="1568">
        <v>10.42</v>
      </c>
      <c r="H202" s="1568">
        <v>10.33</v>
      </c>
      <c r="I202" s="1561">
        <v>10.27</v>
      </c>
    </row>
    <row r="203" spans="3:9">
      <c r="C203" s="1557" t="s">
        <v>2094</v>
      </c>
      <c r="D203" s="1561" t="s">
        <v>2096</v>
      </c>
      <c r="F203" s="1557" t="s">
        <v>1587</v>
      </c>
      <c r="G203" s="1568">
        <v>10.42</v>
      </c>
      <c r="H203" s="1568">
        <v>10.33</v>
      </c>
      <c r="I203" s="1561">
        <v>10.27</v>
      </c>
    </row>
    <row r="204" spans="3:9">
      <c r="C204" s="1557" t="s">
        <v>2094</v>
      </c>
      <c r="D204" s="1561" t="s">
        <v>1559</v>
      </c>
      <c r="F204" s="1557" t="s">
        <v>354</v>
      </c>
      <c r="G204" s="1568">
        <v>10.42</v>
      </c>
      <c r="H204" s="1568">
        <v>10.33</v>
      </c>
      <c r="I204" s="1561">
        <v>10.27</v>
      </c>
    </row>
    <row r="205" spans="3:9">
      <c r="C205" s="1557" t="s">
        <v>2094</v>
      </c>
      <c r="D205" s="1561" t="s">
        <v>1578</v>
      </c>
      <c r="F205" s="1557" t="s">
        <v>1546</v>
      </c>
      <c r="G205" s="1568">
        <v>10.42</v>
      </c>
      <c r="H205" s="1568">
        <v>10.33</v>
      </c>
      <c r="I205" s="1561">
        <v>10.27</v>
      </c>
    </row>
    <row r="206" spans="3:9">
      <c r="C206" s="1557" t="s">
        <v>2094</v>
      </c>
      <c r="D206" s="1561" t="s">
        <v>2109</v>
      </c>
      <c r="F206" s="1557" t="s">
        <v>2108</v>
      </c>
      <c r="G206" s="1568">
        <v>10.42</v>
      </c>
      <c r="H206" s="1568">
        <v>10.33</v>
      </c>
      <c r="I206" s="1561">
        <v>10.27</v>
      </c>
    </row>
    <row r="207" spans="3:9">
      <c r="C207" s="1557" t="s">
        <v>2094</v>
      </c>
      <c r="D207" s="1561" t="s">
        <v>192</v>
      </c>
      <c r="F207" s="1557" t="s">
        <v>1540</v>
      </c>
      <c r="G207" s="1568">
        <v>10.42</v>
      </c>
      <c r="H207" s="1568">
        <v>10.33</v>
      </c>
      <c r="I207" s="1561">
        <v>10.27</v>
      </c>
    </row>
    <row r="208" spans="3:9">
      <c r="C208" s="1557" t="s">
        <v>2094</v>
      </c>
      <c r="D208" s="1561" t="s">
        <v>2107</v>
      </c>
      <c r="F208" s="1557" t="s">
        <v>1536</v>
      </c>
      <c r="G208" s="1568">
        <v>10.42</v>
      </c>
      <c r="H208" s="1568">
        <v>10.33</v>
      </c>
      <c r="I208" s="1561">
        <v>10.27</v>
      </c>
    </row>
    <row r="209" spans="3:9">
      <c r="C209" s="1557" t="s">
        <v>2094</v>
      </c>
      <c r="D209" s="1561" t="s">
        <v>2106</v>
      </c>
      <c r="F209" s="1557" t="s">
        <v>247</v>
      </c>
      <c r="G209" s="1568">
        <v>10.42</v>
      </c>
      <c r="H209" s="1568">
        <v>10.33</v>
      </c>
      <c r="I209" s="1561">
        <v>10.27</v>
      </c>
    </row>
    <row r="210" spans="3:9">
      <c r="C210" s="1557" t="s">
        <v>2094</v>
      </c>
      <c r="D210" s="1561" t="s">
        <v>2105</v>
      </c>
      <c r="F210" s="1557" t="s">
        <v>1533</v>
      </c>
      <c r="G210" s="1568">
        <v>10.42</v>
      </c>
      <c r="H210" s="1568">
        <v>10.33</v>
      </c>
      <c r="I210" s="1561">
        <v>10.27</v>
      </c>
    </row>
    <row r="211" spans="3:9">
      <c r="C211" s="1557" t="s">
        <v>2094</v>
      </c>
      <c r="D211" s="1561" t="s">
        <v>455</v>
      </c>
      <c r="F211" s="1557" t="s">
        <v>1266</v>
      </c>
      <c r="G211" s="1568">
        <v>10.42</v>
      </c>
      <c r="H211" s="1568">
        <v>10.33</v>
      </c>
      <c r="I211" s="1561">
        <v>10.27</v>
      </c>
    </row>
    <row r="212" spans="3:9">
      <c r="C212" s="1557" t="s">
        <v>2094</v>
      </c>
      <c r="D212" s="1561" t="s">
        <v>309</v>
      </c>
      <c r="F212" s="1557" t="s">
        <v>1531</v>
      </c>
      <c r="G212" s="1568">
        <v>10.42</v>
      </c>
      <c r="H212" s="1568">
        <v>10.33</v>
      </c>
      <c r="I212" s="1561">
        <v>10.27</v>
      </c>
    </row>
    <row r="213" spans="3:9">
      <c r="C213" s="1557" t="s">
        <v>2094</v>
      </c>
      <c r="D213" s="1561" t="s">
        <v>2103</v>
      </c>
      <c r="F213" s="1557" t="s">
        <v>1109</v>
      </c>
      <c r="G213" s="1568">
        <v>10.42</v>
      </c>
      <c r="H213" s="1568">
        <v>10.33</v>
      </c>
      <c r="I213" s="1561">
        <v>10.27</v>
      </c>
    </row>
    <row r="214" spans="3:9">
      <c r="C214" s="1557" t="s">
        <v>2094</v>
      </c>
      <c r="D214" s="1561" t="s">
        <v>1771</v>
      </c>
      <c r="F214" s="1557" t="s">
        <v>1508</v>
      </c>
      <c r="G214" s="1568">
        <v>10.42</v>
      </c>
      <c r="H214" s="1568">
        <v>10.33</v>
      </c>
      <c r="I214" s="1561">
        <v>10.27</v>
      </c>
    </row>
    <row r="215" spans="3:9">
      <c r="C215" s="1557" t="s">
        <v>2094</v>
      </c>
      <c r="D215" s="1561" t="s">
        <v>2102</v>
      </c>
      <c r="F215" s="1557" t="s">
        <v>10</v>
      </c>
      <c r="G215" s="1568">
        <v>10.42</v>
      </c>
      <c r="H215" s="1568">
        <v>10.33</v>
      </c>
      <c r="I215" s="1561">
        <v>10.27</v>
      </c>
    </row>
    <row r="216" spans="3:9">
      <c r="C216" s="1557" t="s">
        <v>2094</v>
      </c>
      <c r="D216" s="1561" t="s">
        <v>2101</v>
      </c>
      <c r="F216" s="1557" t="s">
        <v>1521</v>
      </c>
      <c r="G216" s="1568">
        <v>10.42</v>
      </c>
      <c r="H216" s="1568">
        <v>10.33</v>
      </c>
      <c r="I216" s="1561">
        <v>10.27</v>
      </c>
    </row>
    <row r="217" spans="3:9">
      <c r="C217" s="1557" t="s">
        <v>2094</v>
      </c>
      <c r="D217" s="1561" t="s">
        <v>505</v>
      </c>
      <c r="F217" s="1557" t="s">
        <v>1518</v>
      </c>
      <c r="G217" s="1568">
        <v>10.42</v>
      </c>
      <c r="H217" s="1568">
        <v>10.33</v>
      </c>
      <c r="I217" s="1561">
        <v>10.27</v>
      </c>
    </row>
    <row r="218" spans="3:9">
      <c r="C218" s="1557" t="s">
        <v>2094</v>
      </c>
      <c r="D218" s="1561" t="s">
        <v>2100</v>
      </c>
      <c r="F218" s="1557" t="s">
        <v>1516</v>
      </c>
      <c r="G218" s="1568">
        <v>10.42</v>
      </c>
      <c r="H218" s="1568">
        <v>10.33</v>
      </c>
      <c r="I218" s="1561">
        <v>10.27</v>
      </c>
    </row>
    <row r="219" spans="3:9">
      <c r="C219" s="1557" t="s">
        <v>2094</v>
      </c>
      <c r="D219" s="1561" t="s">
        <v>2098</v>
      </c>
      <c r="F219" s="1557" t="s">
        <v>34</v>
      </c>
      <c r="G219" s="1568">
        <v>10.42</v>
      </c>
      <c r="H219" s="1568">
        <v>10.33</v>
      </c>
      <c r="I219" s="1561">
        <v>10.27</v>
      </c>
    </row>
    <row r="220" spans="3:9">
      <c r="C220" s="1557" t="s">
        <v>2094</v>
      </c>
      <c r="D220" s="1561" t="s">
        <v>1791</v>
      </c>
      <c r="F220" s="1557" t="s">
        <v>1442</v>
      </c>
      <c r="G220" s="1568">
        <v>10.42</v>
      </c>
      <c r="H220" s="1568">
        <v>10.33</v>
      </c>
      <c r="I220" s="1561">
        <v>10.27</v>
      </c>
    </row>
    <row r="221" spans="3:9">
      <c r="C221" s="1557" t="s">
        <v>2094</v>
      </c>
      <c r="D221" s="1561" t="s">
        <v>1774</v>
      </c>
      <c r="F221" s="1557" t="s">
        <v>1004</v>
      </c>
      <c r="G221" s="1568">
        <v>10.42</v>
      </c>
      <c r="H221" s="1568">
        <v>10.33</v>
      </c>
      <c r="I221" s="1561">
        <v>10.27</v>
      </c>
    </row>
    <row r="222" spans="3:9">
      <c r="C222" s="1557" t="s">
        <v>2094</v>
      </c>
      <c r="D222" s="1561" t="s">
        <v>2097</v>
      </c>
      <c r="F222" s="1557" t="s">
        <v>1515</v>
      </c>
      <c r="G222" s="1568">
        <v>10.42</v>
      </c>
      <c r="H222" s="1568">
        <v>10.33</v>
      </c>
      <c r="I222" s="1561">
        <v>10.27</v>
      </c>
    </row>
    <row r="223" spans="3:9">
      <c r="C223" s="1557" t="s">
        <v>2094</v>
      </c>
      <c r="D223" s="1561" t="s">
        <v>1166</v>
      </c>
      <c r="F223" s="1557" t="s">
        <v>1513</v>
      </c>
      <c r="G223" s="1568">
        <v>10.42</v>
      </c>
      <c r="H223" s="1568">
        <v>10.33</v>
      </c>
      <c r="I223" s="1561">
        <v>10.27</v>
      </c>
    </row>
    <row r="224" spans="3:9">
      <c r="C224" s="1557" t="s">
        <v>2094</v>
      </c>
      <c r="D224" s="1561" t="s">
        <v>2095</v>
      </c>
      <c r="F224" s="1557" t="s">
        <v>1512</v>
      </c>
      <c r="G224" s="1568">
        <v>10.42</v>
      </c>
      <c r="H224" s="1568">
        <v>10.33</v>
      </c>
      <c r="I224" s="1561">
        <v>10.27</v>
      </c>
    </row>
    <row r="225" spans="3:9">
      <c r="C225" s="1557" t="s">
        <v>2094</v>
      </c>
      <c r="D225" s="1561" t="s">
        <v>1314</v>
      </c>
      <c r="F225" s="1557" t="s">
        <v>1507</v>
      </c>
      <c r="G225" s="1568">
        <v>10.42</v>
      </c>
      <c r="H225" s="1568">
        <v>10.33</v>
      </c>
      <c r="I225" s="1561">
        <v>10.27</v>
      </c>
    </row>
    <row r="226" spans="3:9">
      <c r="C226" s="1557" t="s">
        <v>2094</v>
      </c>
      <c r="D226" s="1561" t="s">
        <v>2019</v>
      </c>
      <c r="F226" s="1557" t="s">
        <v>1506</v>
      </c>
      <c r="G226" s="1568">
        <v>10.42</v>
      </c>
      <c r="H226" s="1568">
        <v>10.33</v>
      </c>
      <c r="I226" s="1561">
        <v>10.27</v>
      </c>
    </row>
    <row r="227" spans="3:9">
      <c r="C227" s="1557" t="s">
        <v>2094</v>
      </c>
      <c r="D227" s="1561" t="s">
        <v>916</v>
      </c>
      <c r="F227" s="1557" t="s">
        <v>1836</v>
      </c>
      <c r="G227" s="1568">
        <v>10.42</v>
      </c>
      <c r="H227" s="1568">
        <v>10.33</v>
      </c>
      <c r="I227" s="1561">
        <v>10.27</v>
      </c>
    </row>
    <row r="228" spans="3:9">
      <c r="C228" s="1557" t="s">
        <v>1749</v>
      </c>
      <c r="D228" s="1561" t="s">
        <v>952</v>
      </c>
      <c r="F228" s="1557" t="s">
        <v>1890</v>
      </c>
      <c r="G228" s="1568">
        <v>10.42</v>
      </c>
      <c r="H228" s="1568">
        <v>10.33</v>
      </c>
      <c r="I228" s="1561">
        <v>10.27</v>
      </c>
    </row>
    <row r="229" spans="3:9">
      <c r="C229" s="1557" t="s">
        <v>1749</v>
      </c>
      <c r="D229" s="1561" t="s">
        <v>2093</v>
      </c>
      <c r="F229" s="1557" t="s">
        <v>1499</v>
      </c>
      <c r="G229" s="1568">
        <v>10.42</v>
      </c>
      <c r="H229" s="1568">
        <v>10.33</v>
      </c>
      <c r="I229" s="1561">
        <v>10.27</v>
      </c>
    </row>
    <row r="230" spans="3:9">
      <c r="C230" s="1557" t="s">
        <v>1749</v>
      </c>
      <c r="D230" s="1561" t="s">
        <v>64</v>
      </c>
      <c r="F230" s="1557" t="s">
        <v>1227</v>
      </c>
      <c r="G230" s="1568">
        <v>10.42</v>
      </c>
      <c r="H230" s="1568">
        <v>10.33</v>
      </c>
      <c r="I230" s="1561">
        <v>10.27</v>
      </c>
    </row>
    <row r="231" spans="3:9">
      <c r="C231" s="1557" t="s">
        <v>1749</v>
      </c>
      <c r="D231" s="1561" t="s">
        <v>2092</v>
      </c>
      <c r="F231" s="1557" t="s">
        <v>1495</v>
      </c>
      <c r="G231" s="1568">
        <v>10.42</v>
      </c>
      <c r="H231" s="1568">
        <v>10.33</v>
      </c>
      <c r="I231" s="1561">
        <v>10.27</v>
      </c>
    </row>
    <row r="232" spans="3:9">
      <c r="C232" s="1557" t="s">
        <v>1749</v>
      </c>
      <c r="D232" s="1561" t="s">
        <v>2077</v>
      </c>
      <c r="F232" s="1557" t="s">
        <v>960</v>
      </c>
      <c r="G232" s="1568">
        <v>10.42</v>
      </c>
      <c r="H232" s="1568">
        <v>10.33</v>
      </c>
      <c r="I232" s="1561">
        <v>10.27</v>
      </c>
    </row>
    <row r="233" spans="3:9">
      <c r="C233" s="1557" t="s">
        <v>1749</v>
      </c>
      <c r="D233" s="1561" t="s">
        <v>980</v>
      </c>
      <c r="F233" s="1557" t="s">
        <v>1494</v>
      </c>
      <c r="G233" s="1568">
        <v>10.42</v>
      </c>
      <c r="H233" s="1568">
        <v>10.33</v>
      </c>
      <c r="I233" s="1561">
        <v>10.27</v>
      </c>
    </row>
    <row r="234" spans="3:9">
      <c r="C234" s="1557" t="s">
        <v>1749</v>
      </c>
      <c r="D234" s="1561" t="s">
        <v>1389</v>
      </c>
      <c r="F234" s="1557" t="s">
        <v>154</v>
      </c>
      <c r="G234" s="1568">
        <v>10.42</v>
      </c>
      <c r="H234" s="1568">
        <v>10.33</v>
      </c>
      <c r="I234" s="1561">
        <v>10.27</v>
      </c>
    </row>
    <row r="235" spans="3:9">
      <c r="C235" s="1557" t="s">
        <v>1749</v>
      </c>
      <c r="D235" s="1561" t="s">
        <v>2090</v>
      </c>
      <c r="F235" s="1557" t="s">
        <v>271</v>
      </c>
      <c r="G235" s="1568">
        <v>10.42</v>
      </c>
      <c r="H235" s="1568">
        <v>10.33</v>
      </c>
      <c r="I235" s="1561">
        <v>10.27</v>
      </c>
    </row>
    <row r="236" spans="3:9">
      <c r="C236" s="1557" t="s">
        <v>1749</v>
      </c>
      <c r="D236" s="1561" t="s">
        <v>1146</v>
      </c>
      <c r="F236" s="1557" t="s">
        <v>404</v>
      </c>
      <c r="G236" s="1568">
        <v>10.42</v>
      </c>
      <c r="H236" s="1568">
        <v>10.33</v>
      </c>
      <c r="I236" s="1561">
        <v>10.27</v>
      </c>
    </row>
    <row r="237" spans="3:9">
      <c r="C237" s="1557" t="s">
        <v>1749</v>
      </c>
      <c r="D237" s="1561" t="s">
        <v>2089</v>
      </c>
      <c r="F237" s="1557" t="s">
        <v>1469</v>
      </c>
      <c r="G237" s="1568">
        <v>10.42</v>
      </c>
      <c r="H237" s="1568">
        <v>10.33</v>
      </c>
      <c r="I237" s="1561">
        <v>10.27</v>
      </c>
    </row>
    <row r="238" spans="3:9">
      <c r="C238" s="1557" t="s">
        <v>1749</v>
      </c>
      <c r="D238" s="1561" t="s">
        <v>749</v>
      </c>
      <c r="F238" s="1557" t="s">
        <v>1466</v>
      </c>
      <c r="G238" s="1568">
        <v>10.42</v>
      </c>
      <c r="H238" s="1568">
        <v>10.33</v>
      </c>
      <c r="I238" s="1561">
        <v>10.27</v>
      </c>
    </row>
    <row r="239" spans="3:9">
      <c r="C239" s="1557" t="s">
        <v>1749</v>
      </c>
      <c r="D239" s="1561" t="s">
        <v>1498</v>
      </c>
      <c r="F239" s="1557" t="s">
        <v>745</v>
      </c>
      <c r="G239" s="1568">
        <v>10.42</v>
      </c>
      <c r="H239" s="1568">
        <v>10.33</v>
      </c>
      <c r="I239" s="1561">
        <v>10.27</v>
      </c>
    </row>
    <row r="240" spans="3:9">
      <c r="C240" s="1557" t="s">
        <v>1749</v>
      </c>
      <c r="D240" s="1561" t="s">
        <v>2088</v>
      </c>
      <c r="F240" s="1557" t="s">
        <v>1463</v>
      </c>
      <c r="G240" s="1568">
        <v>10.42</v>
      </c>
      <c r="H240" s="1568">
        <v>10.33</v>
      </c>
      <c r="I240" s="1561">
        <v>10.27</v>
      </c>
    </row>
    <row r="241" spans="3:9">
      <c r="C241" s="1557" t="s">
        <v>1749</v>
      </c>
      <c r="D241" s="1561" t="s">
        <v>2087</v>
      </c>
      <c r="F241" s="1557" t="s">
        <v>1461</v>
      </c>
      <c r="G241" s="1568">
        <v>10.42</v>
      </c>
      <c r="H241" s="1568">
        <v>10.33</v>
      </c>
      <c r="I241" s="1561">
        <v>10.27</v>
      </c>
    </row>
    <row r="242" spans="3:9">
      <c r="C242" s="1557" t="s">
        <v>1749</v>
      </c>
      <c r="D242" s="1561" t="s">
        <v>1418</v>
      </c>
      <c r="F242" s="1557" t="s">
        <v>387</v>
      </c>
      <c r="G242" s="1568">
        <v>10.42</v>
      </c>
      <c r="H242" s="1568">
        <v>10.33</v>
      </c>
      <c r="I242" s="1561">
        <v>10.27</v>
      </c>
    </row>
    <row r="243" spans="3:9">
      <c r="C243" s="1557" t="s">
        <v>1749</v>
      </c>
      <c r="D243" s="1561" t="s">
        <v>15</v>
      </c>
      <c r="F243" s="1557" t="s">
        <v>774</v>
      </c>
      <c r="G243" s="1568">
        <v>10.42</v>
      </c>
      <c r="H243" s="1568">
        <v>10.33</v>
      </c>
      <c r="I243" s="1561">
        <v>10.27</v>
      </c>
    </row>
    <row r="244" spans="3:9">
      <c r="C244" s="1557" t="s">
        <v>1749</v>
      </c>
      <c r="D244" s="1561" t="s">
        <v>1729</v>
      </c>
      <c r="F244" s="1557" t="s">
        <v>1315</v>
      </c>
      <c r="G244" s="1568">
        <v>10.42</v>
      </c>
      <c r="H244" s="1568">
        <v>10.33</v>
      </c>
      <c r="I244" s="1561">
        <v>10.27</v>
      </c>
    </row>
    <row r="245" spans="3:9">
      <c r="C245" s="1557" t="s">
        <v>1749</v>
      </c>
      <c r="D245" s="1561" t="s">
        <v>1250</v>
      </c>
      <c r="F245" s="1557" t="s">
        <v>1453</v>
      </c>
      <c r="G245" s="1568">
        <v>10.42</v>
      </c>
      <c r="H245" s="1568">
        <v>10.33</v>
      </c>
      <c r="I245" s="1561">
        <v>10.27</v>
      </c>
    </row>
    <row r="246" spans="3:9">
      <c r="C246" s="1557" t="s">
        <v>1749</v>
      </c>
      <c r="D246" s="1561" t="s">
        <v>2086</v>
      </c>
      <c r="F246" s="1557" t="s">
        <v>1448</v>
      </c>
      <c r="G246" s="1568">
        <v>10.42</v>
      </c>
      <c r="H246" s="1568">
        <v>10.33</v>
      </c>
      <c r="I246" s="1561">
        <v>10.27</v>
      </c>
    </row>
    <row r="247" spans="3:9">
      <c r="C247" s="1557" t="s">
        <v>1749</v>
      </c>
      <c r="D247" s="1561" t="s">
        <v>1141</v>
      </c>
      <c r="F247" s="1557" t="s">
        <v>1446</v>
      </c>
      <c r="G247" s="1568">
        <v>10.42</v>
      </c>
      <c r="H247" s="1568">
        <v>10.33</v>
      </c>
      <c r="I247" s="1561">
        <v>10.27</v>
      </c>
    </row>
    <row r="248" spans="3:9">
      <c r="C248" s="1557" t="s">
        <v>1749</v>
      </c>
      <c r="D248" s="1561" t="s">
        <v>1618</v>
      </c>
      <c r="F248" s="1557" t="s">
        <v>1444</v>
      </c>
      <c r="G248" s="1568">
        <v>10.42</v>
      </c>
      <c r="H248" s="1568">
        <v>10.33</v>
      </c>
      <c r="I248" s="1561">
        <v>10.27</v>
      </c>
    </row>
    <row r="249" spans="3:9">
      <c r="C249" s="1557" t="s">
        <v>1749</v>
      </c>
      <c r="D249" s="1561" t="s">
        <v>1038</v>
      </c>
      <c r="F249" s="1557" t="s">
        <v>1031</v>
      </c>
      <c r="G249" s="1568">
        <v>10.42</v>
      </c>
      <c r="H249" s="1568">
        <v>10.33</v>
      </c>
      <c r="I249" s="1561">
        <v>10.27</v>
      </c>
    </row>
    <row r="250" spans="3:9">
      <c r="C250" s="1557" t="s">
        <v>1749</v>
      </c>
      <c r="D250" s="1561" t="s">
        <v>2085</v>
      </c>
      <c r="F250" s="1557" t="s">
        <v>1191</v>
      </c>
      <c r="G250" s="1568">
        <v>10.42</v>
      </c>
      <c r="H250" s="1568">
        <v>10.33</v>
      </c>
      <c r="I250" s="1561">
        <v>10.27</v>
      </c>
    </row>
    <row r="251" spans="3:9">
      <c r="C251" s="1557" t="s">
        <v>1749</v>
      </c>
      <c r="D251" s="1561" t="s">
        <v>1999</v>
      </c>
      <c r="F251" s="1557" t="s">
        <v>28</v>
      </c>
      <c r="G251" s="1568">
        <v>10.42</v>
      </c>
      <c r="H251" s="1568">
        <v>10.33</v>
      </c>
      <c r="I251" s="1561">
        <v>10.27</v>
      </c>
    </row>
    <row r="252" spans="3:9">
      <c r="C252" s="1557" t="s">
        <v>1749</v>
      </c>
      <c r="D252" s="1561" t="s">
        <v>2084</v>
      </c>
      <c r="F252" s="1557" t="s">
        <v>1432</v>
      </c>
      <c r="G252" s="1568">
        <v>10.42</v>
      </c>
      <c r="H252" s="1568">
        <v>10.33</v>
      </c>
      <c r="I252" s="1561">
        <v>10.27</v>
      </c>
    </row>
    <row r="253" spans="3:9">
      <c r="C253" s="1557" t="s">
        <v>1749</v>
      </c>
      <c r="D253" s="1561" t="s">
        <v>114</v>
      </c>
      <c r="F253" s="1557" t="s">
        <v>602</v>
      </c>
      <c r="G253" s="1568">
        <v>10.42</v>
      </c>
      <c r="H253" s="1568">
        <v>10.33</v>
      </c>
      <c r="I253" s="1561">
        <v>10.27</v>
      </c>
    </row>
    <row r="254" spans="3:9">
      <c r="C254" s="1557" t="s">
        <v>1749</v>
      </c>
      <c r="D254" s="1561" t="s">
        <v>2082</v>
      </c>
      <c r="F254" s="1557" t="s">
        <v>1430</v>
      </c>
      <c r="G254" s="1568">
        <v>10.42</v>
      </c>
      <c r="H254" s="1568">
        <v>10.33</v>
      </c>
      <c r="I254" s="1561">
        <v>10.27</v>
      </c>
    </row>
    <row r="255" spans="3:9">
      <c r="C255" s="1557" t="s">
        <v>1749</v>
      </c>
      <c r="D255" s="1561" t="s">
        <v>2081</v>
      </c>
      <c r="F255" s="1557" t="s">
        <v>1425</v>
      </c>
      <c r="G255" s="1568">
        <v>10.42</v>
      </c>
      <c r="H255" s="1568">
        <v>10.33</v>
      </c>
      <c r="I255" s="1561">
        <v>10.27</v>
      </c>
    </row>
    <row r="256" spans="3:9">
      <c r="C256" s="1557" t="s">
        <v>1749</v>
      </c>
      <c r="D256" s="1561" t="s">
        <v>2079</v>
      </c>
      <c r="F256" s="1557" t="s">
        <v>864</v>
      </c>
      <c r="G256" s="1568">
        <v>10.42</v>
      </c>
      <c r="H256" s="1568">
        <v>10.33</v>
      </c>
      <c r="I256" s="1561">
        <v>10.27</v>
      </c>
    </row>
    <row r="257" spans="3:9">
      <c r="C257" s="1557" t="s">
        <v>1749</v>
      </c>
      <c r="D257" s="1561" t="s">
        <v>1197</v>
      </c>
      <c r="F257" s="1557" t="s">
        <v>1419</v>
      </c>
      <c r="G257" s="1568">
        <v>10.42</v>
      </c>
      <c r="H257" s="1568">
        <v>10.33</v>
      </c>
      <c r="I257" s="1561">
        <v>10.27</v>
      </c>
    </row>
    <row r="258" spans="3:9">
      <c r="C258" s="1557" t="s">
        <v>1749</v>
      </c>
      <c r="D258" s="1561" t="s">
        <v>277</v>
      </c>
      <c r="F258" s="1557" t="s">
        <v>525</v>
      </c>
      <c r="G258" s="1568">
        <v>10.42</v>
      </c>
      <c r="H258" s="1568">
        <v>10.33</v>
      </c>
      <c r="I258" s="1561">
        <v>10.27</v>
      </c>
    </row>
    <row r="259" spans="3:9">
      <c r="C259" s="1557" t="s">
        <v>1749</v>
      </c>
      <c r="D259" s="1561" t="s">
        <v>1206</v>
      </c>
      <c r="F259" s="1557" t="s">
        <v>582</v>
      </c>
      <c r="G259" s="1568">
        <v>10.42</v>
      </c>
      <c r="H259" s="1568">
        <v>10.33</v>
      </c>
      <c r="I259" s="1561">
        <v>10.27</v>
      </c>
    </row>
    <row r="260" spans="3:9">
      <c r="C260" s="1557" t="s">
        <v>1749</v>
      </c>
      <c r="D260" s="1561" t="s">
        <v>1489</v>
      </c>
      <c r="F260" s="1557" t="s">
        <v>747</v>
      </c>
      <c r="G260" s="1568">
        <v>10.42</v>
      </c>
      <c r="H260" s="1568">
        <v>10.33</v>
      </c>
      <c r="I260" s="1561">
        <v>10.27</v>
      </c>
    </row>
    <row r="261" spans="3:9">
      <c r="C261" s="1557" t="s">
        <v>1675</v>
      </c>
      <c r="D261" s="1561" t="s">
        <v>1483</v>
      </c>
      <c r="F261" s="1557" t="s">
        <v>1417</v>
      </c>
      <c r="G261" s="1568">
        <v>10.42</v>
      </c>
      <c r="H261" s="1568">
        <v>10.33</v>
      </c>
      <c r="I261" s="1561">
        <v>10.27</v>
      </c>
    </row>
    <row r="262" spans="3:9">
      <c r="C262" s="1557" t="s">
        <v>1675</v>
      </c>
      <c r="D262" s="1561" t="s">
        <v>2078</v>
      </c>
      <c r="F262" s="1557" t="s">
        <v>318</v>
      </c>
      <c r="G262" s="1568">
        <v>10.42</v>
      </c>
      <c r="H262" s="1568">
        <v>10.33</v>
      </c>
      <c r="I262" s="1561">
        <v>10.27</v>
      </c>
    </row>
    <row r="263" spans="3:9">
      <c r="C263" s="1557" t="s">
        <v>1675</v>
      </c>
      <c r="D263" s="1561" t="s">
        <v>2076</v>
      </c>
      <c r="F263" s="1557" t="s">
        <v>1308</v>
      </c>
      <c r="G263" s="1568">
        <v>10.42</v>
      </c>
      <c r="H263" s="1568">
        <v>10.33</v>
      </c>
      <c r="I263" s="1561">
        <v>10.27</v>
      </c>
    </row>
    <row r="264" spans="3:9">
      <c r="C264" s="1557" t="s">
        <v>1675</v>
      </c>
      <c r="D264" s="1561" t="s">
        <v>1412</v>
      </c>
      <c r="F264" s="1557" t="s">
        <v>1414</v>
      </c>
      <c r="G264" s="1568">
        <v>10.42</v>
      </c>
      <c r="H264" s="1568">
        <v>10.33</v>
      </c>
      <c r="I264" s="1561">
        <v>10.27</v>
      </c>
    </row>
    <row r="265" spans="3:9">
      <c r="C265" s="1557" t="s">
        <v>1675</v>
      </c>
      <c r="D265" s="1561" t="s">
        <v>1176</v>
      </c>
      <c r="F265" s="1557" t="s">
        <v>1411</v>
      </c>
      <c r="G265" s="1568">
        <v>10.42</v>
      </c>
      <c r="H265" s="1568">
        <v>10.33</v>
      </c>
      <c r="I265" s="1561">
        <v>10.27</v>
      </c>
    </row>
    <row r="266" spans="3:9">
      <c r="C266" s="1557" t="s">
        <v>1675</v>
      </c>
      <c r="D266" s="1561" t="s">
        <v>2075</v>
      </c>
      <c r="F266" s="1557" t="s">
        <v>188</v>
      </c>
      <c r="G266" s="1568">
        <v>10.42</v>
      </c>
      <c r="H266" s="1568">
        <v>10.33</v>
      </c>
      <c r="I266" s="1561">
        <v>10.27</v>
      </c>
    </row>
    <row r="267" spans="3:9">
      <c r="C267" s="1557" t="s">
        <v>1675</v>
      </c>
      <c r="D267" s="1561" t="s">
        <v>2073</v>
      </c>
      <c r="F267" s="1557" t="s">
        <v>1405</v>
      </c>
      <c r="G267" s="1568">
        <v>10.42</v>
      </c>
      <c r="H267" s="1568">
        <v>10.33</v>
      </c>
      <c r="I267" s="1561">
        <v>10.27</v>
      </c>
    </row>
    <row r="268" spans="3:9">
      <c r="C268" s="1557" t="s">
        <v>1675</v>
      </c>
      <c r="D268" s="1561" t="s">
        <v>1130</v>
      </c>
      <c r="F268" s="1557" t="s">
        <v>1390</v>
      </c>
      <c r="G268" s="1568">
        <v>10.42</v>
      </c>
      <c r="H268" s="1568">
        <v>10.33</v>
      </c>
      <c r="I268" s="1561">
        <v>10.27</v>
      </c>
    </row>
    <row r="269" spans="3:9">
      <c r="C269" s="1557" t="s">
        <v>1675</v>
      </c>
      <c r="D269" s="1561" t="s">
        <v>2072</v>
      </c>
      <c r="F269" s="1557" t="s">
        <v>853</v>
      </c>
      <c r="G269" s="1568">
        <v>10.42</v>
      </c>
      <c r="H269" s="1568">
        <v>10.33</v>
      </c>
      <c r="I269" s="1561">
        <v>10.27</v>
      </c>
    </row>
    <row r="270" spans="3:9">
      <c r="C270" s="1557" t="s">
        <v>1675</v>
      </c>
      <c r="D270" s="1561" t="s">
        <v>2027</v>
      </c>
      <c r="F270" s="1557" t="s">
        <v>39</v>
      </c>
      <c r="G270" s="1568">
        <v>10.42</v>
      </c>
      <c r="H270" s="1568">
        <v>10.33</v>
      </c>
      <c r="I270" s="1561">
        <v>10.27</v>
      </c>
    </row>
    <row r="271" spans="3:9">
      <c r="C271" s="1557" t="s">
        <v>1675</v>
      </c>
      <c r="D271" s="1561" t="s">
        <v>91</v>
      </c>
      <c r="F271" s="1557" t="s">
        <v>1388</v>
      </c>
      <c r="G271" s="1568">
        <v>10.42</v>
      </c>
      <c r="H271" s="1568">
        <v>10.33</v>
      </c>
      <c r="I271" s="1561">
        <v>10.27</v>
      </c>
    </row>
    <row r="272" spans="3:9">
      <c r="C272" s="1557" t="s">
        <v>1675</v>
      </c>
      <c r="D272" s="1561" t="s">
        <v>1711</v>
      </c>
      <c r="F272" s="1557" t="s">
        <v>846</v>
      </c>
      <c r="G272" s="1568">
        <v>10.42</v>
      </c>
      <c r="H272" s="1568">
        <v>10.33</v>
      </c>
      <c r="I272" s="1561">
        <v>10.27</v>
      </c>
    </row>
    <row r="273" spans="3:9">
      <c r="C273" s="1557" t="s">
        <v>1675</v>
      </c>
      <c r="D273" s="1561" t="s">
        <v>105</v>
      </c>
      <c r="F273" s="1557" t="s">
        <v>1048</v>
      </c>
      <c r="G273" s="1568">
        <v>10.42</v>
      </c>
      <c r="H273" s="1568">
        <v>10.33</v>
      </c>
      <c r="I273" s="1561">
        <v>10.27</v>
      </c>
    </row>
    <row r="274" spans="3:9">
      <c r="C274" s="1557" t="s">
        <v>1675</v>
      </c>
      <c r="D274" s="1561" t="s">
        <v>2059</v>
      </c>
      <c r="F274" s="1557" t="s">
        <v>1351</v>
      </c>
      <c r="G274" s="1568">
        <v>10.42</v>
      </c>
      <c r="H274" s="1568">
        <v>10.33</v>
      </c>
      <c r="I274" s="1561">
        <v>10.27</v>
      </c>
    </row>
    <row r="275" spans="3:9">
      <c r="C275" s="1557" t="s">
        <v>1675</v>
      </c>
      <c r="D275" s="1561" t="s">
        <v>2071</v>
      </c>
      <c r="F275" s="1557" t="s">
        <v>583</v>
      </c>
      <c r="G275" s="1568">
        <v>10.42</v>
      </c>
      <c r="H275" s="1568">
        <v>10.33</v>
      </c>
      <c r="I275" s="1561">
        <v>10.27</v>
      </c>
    </row>
    <row r="276" spans="3:9">
      <c r="C276" s="1557" t="s">
        <v>1675</v>
      </c>
      <c r="D276" s="1561" t="s">
        <v>543</v>
      </c>
      <c r="F276" s="1557" t="s">
        <v>1051</v>
      </c>
      <c r="G276" s="1568">
        <v>10.42</v>
      </c>
      <c r="H276" s="1568">
        <v>10.33</v>
      </c>
      <c r="I276" s="1561">
        <v>10.27</v>
      </c>
    </row>
    <row r="277" spans="3:9">
      <c r="C277" s="1557" t="s">
        <v>1675</v>
      </c>
      <c r="D277" s="1561" t="s">
        <v>1359</v>
      </c>
      <c r="F277" s="1557" t="s">
        <v>648</v>
      </c>
      <c r="G277" s="1568">
        <v>10.42</v>
      </c>
      <c r="H277" s="1568">
        <v>10.33</v>
      </c>
      <c r="I277" s="1561">
        <v>10.27</v>
      </c>
    </row>
    <row r="278" spans="3:9">
      <c r="C278" s="1557" t="s">
        <v>1675</v>
      </c>
      <c r="D278" s="1561" t="s">
        <v>2069</v>
      </c>
      <c r="F278" s="1557" t="s">
        <v>1049</v>
      </c>
      <c r="G278" s="1568">
        <v>10.42</v>
      </c>
      <c r="H278" s="1568">
        <v>10.33</v>
      </c>
      <c r="I278" s="1561">
        <v>10.27</v>
      </c>
    </row>
    <row r="279" spans="3:9">
      <c r="C279" s="1557" t="s">
        <v>1675</v>
      </c>
      <c r="D279" s="1561" t="s">
        <v>786</v>
      </c>
      <c r="F279" s="1557" t="s">
        <v>383</v>
      </c>
      <c r="G279" s="1568">
        <v>10.42</v>
      </c>
      <c r="H279" s="1568">
        <v>10.33</v>
      </c>
      <c r="I279" s="1561">
        <v>10.27</v>
      </c>
    </row>
    <row r="280" spans="3:9">
      <c r="C280" s="1557" t="s">
        <v>1675</v>
      </c>
      <c r="D280" s="1561" t="s">
        <v>803</v>
      </c>
      <c r="F280" s="1557" t="s">
        <v>653</v>
      </c>
      <c r="G280" s="1568">
        <v>10.42</v>
      </c>
      <c r="H280" s="1568">
        <v>10.33</v>
      </c>
      <c r="I280" s="1561">
        <v>10.27</v>
      </c>
    </row>
    <row r="281" spans="3:9">
      <c r="C281" s="1557" t="s">
        <v>1675</v>
      </c>
      <c r="D281" s="1561" t="s">
        <v>1803</v>
      </c>
      <c r="F281" s="1557" t="s">
        <v>873</v>
      </c>
      <c r="G281" s="1568">
        <v>10.42</v>
      </c>
      <c r="H281" s="1568">
        <v>10.33</v>
      </c>
      <c r="I281" s="1561">
        <v>10.27</v>
      </c>
    </row>
    <row r="282" spans="3:9">
      <c r="C282" s="1557" t="s">
        <v>1675</v>
      </c>
      <c r="D282" s="1561" t="s">
        <v>466</v>
      </c>
      <c r="F282" s="1557" t="s">
        <v>2068</v>
      </c>
      <c r="G282" s="1568">
        <v>10.210000000000001</v>
      </c>
      <c r="H282" s="1568">
        <v>10.17</v>
      </c>
      <c r="I282" s="1561">
        <v>10.14</v>
      </c>
    </row>
    <row r="283" spans="3:9">
      <c r="C283" s="1557" t="s">
        <v>1675</v>
      </c>
      <c r="D283" s="1561" t="s">
        <v>2065</v>
      </c>
      <c r="F283" s="1557" t="s">
        <v>1991</v>
      </c>
      <c r="G283" s="1568">
        <v>10.210000000000001</v>
      </c>
      <c r="H283" s="1568">
        <v>10.17</v>
      </c>
      <c r="I283" s="1561">
        <v>10.14</v>
      </c>
    </row>
    <row r="284" spans="3:9">
      <c r="C284" s="1557" t="s">
        <v>1675</v>
      </c>
      <c r="D284" s="1561" t="s">
        <v>2063</v>
      </c>
      <c r="F284" s="1557" t="s">
        <v>470</v>
      </c>
      <c r="G284" s="1568">
        <v>10.210000000000001</v>
      </c>
      <c r="H284" s="1568">
        <v>10.17</v>
      </c>
      <c r="I284" s="1561">
        <v>10.14</v>
      </c>
    </row>
    <row r="285" spans="3:9">
      <c r="C285" s="1557" t="s">
        <v>1675</v>
      </c>
      <c r="D285" s="1561" t="s">
        <v>2061</v>
      </c>
      <c r="F285" s="1557" t="s">
        <v>1989</v>
      </c>
      <c r="G285" s="1568">
        <v>10.210000000000001</v>
      </c>
      <c r="H285" s="1568">
        <v>10.17</v>
      </c>
      <c r="I285" s="1561">
        <v>10.14</v>
      </c>
    </row>
    <row r="286" spans="3:9">
      <c r="C286" s="1557" t="s">
        <v>1675</v>
      </c>
      <c r="D286" s="1561" t="s">
        <v>1696</v>
      </c>
      <c r="F286" s="1557" t="s">
        <v>1988</v>
      </c>
      <c r="G286" s="1568">
        <v>10.210000000000001</v>
      </c>
      <c r="H286" s="1568">
        <v>10.17</v>
      </c>
      <c r="I286" s="1561">
        <v>10.14</v>
      </c>
    </row>
    <row r="287" spans="3:9">
      <c r="C287" s="1557" t="s">
        <v>1675</v>
      </c>
      <c r="D287" s="1561" t="s">
        <v>98</v>
      </c>
      <c r="F287" s="1557" t="s">
        <v>1</v>
      </c>
      <c r="G287" s="1568">
        <v>10.210000000000001</v>
      </c>
      <c r="H287" s="1568">
        <v>10.17</v>
      </c>
      <c r="I287" s="1561">
        <v>10.14</v>
      </c>
    </row>
    <row r="288" spans="3:9">
      <c r="C288" s="1557" t="s">
        <v>1675</v>
      </c>
      <c r="D288" s="1561" t="s">
        <v>1931</v>
      </c>
      <c r="F288" s="1557" t="s">
        <v>1178</v>
      </c>
      <c r="G288" s="1568">
        <v>10.210000000000001</v>
      </c>
      <c r="H288" s="1568">
        <v>10.17</v>
      </c>
      <c r="I288" s="1561">
        <v>10.14</v>
      </c>
    </row>
    <row r="289" spans="3:9">
      <c r="C289" s="1557" t="s">
        <v>1675</v>
      </c>
      <c r="D289" s="1561" t="s">
        <v>397</v>
      </c>
      <c r="F289" s="1557" t="s">
        <v>606</v>
      </c>
      <c r="G289" s="1568">
        <v>10.210000000000001</v>
      </c>
      <c r="H289" s="1568">
        <v>10.17</v>
      </c>
      <c r="I289" s="1561">
        <v>10.14</v>
      </c>
    </row>
    <row r="290" spans="3:9">
      <c r="C290" s="1557" t="s">
        <v>1675</v>
      </c>
      <c r="D290" s="1561" t="s">
        <v>1074</v>
      </c>
      <c r="F290" s="1557" t="s">
        <v>1464</v>
      </c>
      <c r="G290" s="1568">
        <v>10.210000000000001</v>
      </c>
      <c r="H290" s="1568">
        <v>10.17</v>
      </c>
      <c r="I290" s="1561">
        <v>10.14</v>
      </c>
    </row>
    <row r="291" spans="3:9">
      <c r="C291" s="1557" t="s">
        <v>1675</v>
      </c>
      <c r="D291" s="1561" t="s">
        <v>2060</v>
      </c>
      <c r="F291" s="1557" t="s">
        <v>1758</v>
      </c>
      <c r="G291" s="1568">
        <v>10.210000000000001</v>
      </c>
      <c r="H291" s="1568">
        <v>10.17</v>
      </c>
      <c r="I291" s="1561">
        <v>10.14</v>
      </c>
    </row>
    <row r="292" spans="3:9">
      <c r="C292" s="1557" t="s">
        <v>1675</v>
      </c>
      <c r="D292" s="1561" t="s">
        <v>2058</v>
      </c>
      <c r="F292" s="1557" t="s">
        <v>1561</v>
      </c>
      <c r="G292" s="1568">
        <v>10.210000000000001</v>
      </c>
      <c r="H292" s="1568">
        <v>10.17</v>
      </c>
      <c r="I292" s="1561">
        <v>10.14</v>
      </c>
    </row>
    <row r="293" spans="3:9">
      <c r="C293" s="1557" t="s">
        <v>1675</v>
      </c>
      <c r="D293" s="1561" t="s">
        <v>912</v>
      </c>
      <c r="F293" s="1557" t="s">
        <v>1200</v>
      </c>
      <c r="G293" s="1568">
        <v>10.210000000000001</v>
      </c>
      <c r="H293" s="1568">
        <v>10.17</v>
      </c>
      <c r="I293" s="1561">
        <v>10.14</v>
      </c>
    </row>
    <row r="294" spans="3:9">
      <c r="C294" s="1557" t="s">
        <v>1675</v>
      </c>
      <c r="D294" s="1561" t="s">
        <v>567</v>
      </c>
      <c r="F294" s="1557" t="s">
        <v>336</v>
      </c>
      <c r="G294" s="1568">
        <v>10.210000000000001</v>
      </c>
      <c r="H294" s="1568">
        <v>10.17</v>
      </c>
      <c r="I294" s="1561">
        <v>10.14</v>
      </c>
    </row>
    <row r="295" spans="3:9">
      <c r="C295" s="1557" t="s">
        <v>1675</v>
      </c>
      <c r="D295" s="1561" t="s">
        <v>1084</v>
      </c>
      <c r="F295" s="1557" t="s">
        <v>1968</v>
      </c>
      <c r="G295" s="1568">
        <v>10.210000000000001</v>
      </c>
      <c r="H295" s="1568">
        <v>10.17</v>
      </c>
      <c r="I295" s="1561">
        <v>10.14</v>
      </c>
    </row>
    <row r="296" spans="3:9">
      <c r="C296" s="1557" t="s">
        <v>2042</v>
      </c>
      <c r="D296" s="1561" t="s">
        <v>1102</v>
      </c>
      <c r="F296" s="1557" t="s">
        <v>1965</v>
      </c>
      <c r="G296" s="1568">
        <v>10.210000000000001</v>
      </c>
      <c r="H296" s="1568">
        <v>10.17</v>
      </c>
      <c r="I296" s="1561">
        <v>10.14</v>
      </c>
    </row>
    <row r="297" spans="3:9">
      <c r="C297" s="1557" t="s">
        <v>2042</v>
      </c>
      <c r="D297" s="1561" t="s">
        <v>2057</v>
      </c>
      <c r="F297" s="1557" t="s">
        <v>302</v>
      </c>
      <c r="G297" s="1568">
        <v>10.210000000000001</v>
      </c>
      <c r="H297" s="1568">
        <v>10.17</v>
      </c>
      <c r="I297" s="1561">
        <v>10.14</v>
      </c>
    </row>
    <row r="298" spans="3:9">
      <c r="C298" s="1557" t="s">
        <v>2042</v>
      </c>
      <c r="D298" s="1561" t="s">
        <v>2055</v>
      </c>
      <c r="F298" s="1557" t="s">
        <v>1964</v>
      </c>
      <c r="G298" s="1568">
        <v>10.210000000000001</v>
      </c>
      <c r="H298" s="1568">
        <v>10.17</v>
      </c>
      <c r="I298" s="1561">
        <v>10.14</v>
      </c>
    </row>
    <row r="299" spans="3:9">
      <c r="C299" s="1557" t="s">
        <v>2042</v>
      </c>
      <c r="D299" s="1561" t="s">
        <v>176</v>
      </c>
      <c r="F299" s="1557" t="s">
        <v>1960</v>
      </c>
      <c r="G299" s="1568">
        <v>10.210000000000001</v>
      </c>
      <c r="H299" s="1568">
        <v>10.17</v>
      </c>
      <c r="I299" s="1561">
        <v>10.14</v>
      </c>
    </row>
    <row r="300" spans="3:9">
      <c r="C300" s="1557" t="s">
        <v>2042</v>
      </c>
      <c r="D300" s="1561" t="s">
        <v>780</v>
      </c>
      <c r="F300" s="1557" t="s">
        <v>1958</v>
      </c>
      <c r="G300" s="1568">
        <v>10.210000000000001</v>
      </c>
      <c r="H300" s="1568">
        <v>10.17</v>
      </c>
      <c r="I300" s="1561">
        <v>10.14</v>
      </c>
    </row>
    <row r="301" spans="3:9">
      <c r="C301" s="1557" t="s">
        <v>2042</v>
      </c>
      <c r="D301" s="1561" t="s">
        <v>2053</v>
      </c>
      <c r="F301" s="1557" t="s">
        <v>1660</v>
      </c>
      <c r="G301" s="1568">
        <v>10.210000000000001</v>
      </c>
      <c r="H301" s="1568">
        <v>10.17</v>
      </c>
      <c r="I301" s="1561">
        <v>10.14</v>
      </c>
    </row>
    <row r="302" spans="3:9">
      <c r="C302" s="1557" t="s">
        <v>2042</v>
      </c>
      <c r="D302" s="1561" t="s">
        <v>2052</v>
      </c>
      <c r="F302" s="1557" t="s">
        <v>1957</v>
      </c>
      <c r="G302" s="1568">
        <v>10.210000000000001</v>
      </c>
      <c r="H302" s="1568">
        <v>10.17</v>
      </c>
      <c r="I302" s="1561">
        <v>10.14</v>
      </c>
    </row>
    <row r="303" spans="3:9">
      <c r="C303" s="1557" t="s">
        <v>2042</v>
      </c>
      <c r="D303" s="1561" t="s">
        <v>1406</v>
      </c>
      <c r="F303" s="1557" t="s">
        <v>1953</v>
      </c>
      <c r="G303" s="1568">
        <v>10.210000000000001</v>
      </c>
      <c r="H303" s="1568">
        <v>10.17</v>
      </c>
      <c r="I303" s="1561">
        <v>10.14</v>
      </c>
    </row>
    <row r="304" spans="3:9">
      <c r="C304" s="1557" t="s">
        <v>2042</v>
      </c>
      <c r="D304" s="1561" t="s">
        <v>1544</v>
      </c>
      <c r="F304" s="1557" t="s">
        <v>1341</v>
      </c>
      <c r="G304" s="1568">
        <v>10.210000000000001</v>
      </c>
      <c r="H304" s="1568">
        <v>10.17</v>
      </c>
      <c r="I304" s="1561">
        <v>10.14</v>
      </c>
    </row>
    <row r="305" spans="3:9">
      <c r="C305" s="1557" t="s">
        <v>2042</v>
      </c>
      <c r="D305" s="1561" t="s">
        <v>2051</v>
      </c>
      <c r="F305" s="1557" t="s">
        <v>919</v>
      </c>
      <c r="G305" s="1568">
        <v>10.210000000000001</v>
      </c>
      <c r="H305" s="1568">
        <v>10.17</v>
      </c>
      <c r="I305" s="1561">
        <v>10.14</v>
      </c>
    </row>
    <row r="306" spans="3:9">
      <c r="C306" s="1557" t="s">
        <v>2042</v>
      </c>
      <c r="D306" s="1561" t="s">
        <v>878</v>
      </c>
      <c r="F306" s="1557" t="s">
        <v>1950</v>
      </c>
      <c r="G306" s="1568">
        <v>10.210000000000001</v>
      </c>
      <c r="H306" s="1568">
        <v>10.17</v>
      </c>
      <c r="I306" s="1561">
        <v>10.14</v>
      </c>
    </row>
    <row r="307" spans="3:9">
      <c r="C307" s="1557" t="s">
        <v>2042</v>
      </c>
      <c r="D307" s="1561" t="s">
        <v>2049</v>
      </c>
      <c r="F307" s="1557" t="s">
        <v>1942</v>
      </c>
      <c r="G307" s="1568">
        <v>10.210000000000001</v>
      </c>
      <c r="H307" s="1568">
        <v>10.17</v>
      </c>
      <c r="I307" s="1561">
        <v>10.14</v>
      </c>
    </row>
    <row r="308" spans="3:9">
      <c r="C308" s="1557" t="s">
        <v>2042</v>
      </c>
      <c r="D308" s="1561" t="s">
        <v>2048</v>
      </c>
      <c r="F308" s="1557" t="s">
        <v>1938</v>
      </c>
      <c r="G308" s="1568">
        <v>10.210000000000001</v>
      </c>
      <c r="H308" s="1568">
        <v>10.17</v>
      </c>
      <c r="I308" s="1561">
        <v>10.14</v>
      </c>
    </row>
    <row r="309" spans="3:9">
      <c r="C309" s="1557" t="s">
        <v>2042</v>
      </c>
      <c r="D309" s="1561" t="s">
        <v>2047</v>
      </c>
      <c r="F309" s="1557" t="s">
        <v>1937</v>
      </c>
      <c r="G309" s="1568">
        <v>10.210000000000001</v>
      </c>
      <c r="H309" s="1568">
        <v>10.17</v>
      </c>
      <c r="I309" s="1561">
        <v>10.14</v>
      </c>
    </row>
    <row r="310" spans="3:9">
      <c r="C310" s="1557" t="s">
        <v>2042</v>
      </c>
      <c r="D310" s="1561" t="s">
        <v>1140</v>
      </c>
      <c r="F310" s="1557" t="s">
        <v>1126</v>
      </c>
      <c r="G310" s="1568">
        <v>10.210000000000001</v>
      </c>
      <c r="H310" s="1568">
        <v>10.17</v>
      </c>
      <c r="I310" s="1561">
        <v>10.14</v>
      </c>
    </row>
    <row r="311" spans="3:9">
      <c r="C311" s="1557" t="s">
        <v>2042</v>
      </c>
      <c r="D311" s="1561" t="s">
        <v>965</v>
      </c>
      <c r="F311" s="1557" t="s">
        <v>458</v>
      </c>
      <c r="G311" s="1568">
        <v>10.210000000000001</v>
      </c>
      <c r="H311" s="1568">
        <v>10.17</v>
      </c>
      <c r="I311" s="1561">
        <v>10.14</v>
      </c>
    </row>
    <row r="312" spans="3:9">
      <c r="C312" s="1557" t="s">
        <v>2042</v>
      </c>
      <c r="D312" s="1561" t="s">
        <v>1387</v>
      </c>
      <c r="F312" s="1557" t="s">
        <v>201</v>
      </c>
      <c r="G312" s="1568">
        <v>10.210000000000001</v>
      </c>
      <c r="H312" s="1568">
        <v>10.17</v>
      </c>
      <c r="I312" s="1561">
        <v>10.14</v>
      </c>
    </row>
    <row r="313" spans="3:9">
      <c r="C313" s="1557" t="s">
        <v>2042</v>
      </c>
      <c r="D313" s="1561" t="s">
        <v>2046</v>
      </c>
      <c r="F313" s="1557" t="s">
        <v>1572</v>
      </c>
      <c r="G313" s="1568">
        <v>10.210000000000001</v>
      </c>
      <c r="H313" s="1568">
        <v>10.17</v>
      </c>
      <c r="I313" s="1561">
        <v>10.14</v>
      </c>
    </row>
    <row r="314" spans="3:9">
      <c r="C314" s="1557" t="s">
        <v>2042</v>
      </c>
      <c r="D314" s="1561" t="s">
        <v>2043</v>
      </c>
      <c r="F314" s="1557" t="s">
        <v>1925</v>
      </c>
      <c r="G314" s="1568">
        <v>10.210000000000001</v>
      </c>
      <c r="H314" s="1568">
        <v>10.17</v>
      </c>
      <c r="I314" s="1561">
        <v>10.14</v>
      </c>
    </row>
    <row r="315" spans="3:9">
      <c r="C315" s="1557" t="s">
        <v>2042</v>
      </c>
      <c r="D315" s="1561" t="s">
        <v>446</v>
      </c>
      <c r="F315" s="1557" t="s">
        <v>483</v>
      </c>
      <c r="G315" s="1568">
        <v>10.210000000000001</v>
      </c>
      <c r="H315" s="1568">
        <v>10.17</v>
      </c>
      <c r="I315" s="1561">
        <v>10.14</v>
      </c>
    </row>
    <row r="316" spans="3:9">
      <c r="C316" s="1557" t="s">
        <v>2042</v>
      </c>
      <c r="D316" s="1561" t="s">
        <v>1581</v>
      </c>
      <c r="F316" s="1557" t="s">
        <v>126</v>
      </c>
      <c r="G316" s="1568">
        <v>10.210000000000001</v>
      </c>
      <c r="H316" s="1568">
        <v>10.17</v>
      </c>
      <c r="I316" s="1561">
        <v>10.14</v>
      </c>
    </row>
    <row r="317" spans="3:9">
      <c r="C317" s="1557" t="s">
        <v>2042</v>
      </c>
      <c r="D317" s="1561" t="s">
        <v>1643</v>
      </c>
      <c r="F317" s="1557" t="s">
        <v>1901</v>
      </c>
      <c r="G317" s="1568">
        <v>10.210000000000001</v>
      </c>
      <c r="H317" s="1568">
        <v>10.17</v>
      </c>
      <c r="I317" s="1561">
        <v>10.14</v>
      </c>
    </row>
    <row r="318" spans="3:9">
      <c r="C318" s="1557" t="s">
        <v>2042</v>
      </c>
      <c r="D318" s="1561" t="s">
        <v>806</v>
      </c>
      <c r="F318" s="1557" t="s">
        <v>1897</v>
      </c>
      <c r="G318" s="1568">
        <v>10.210000000000001</v>
      </c>
      <c r="H318" s="1568">
        <v>10.17</v>
      </c>
      <c r="I318" s="1561">
        <v>10.14</v>
      </c>
    </row>
    <row r="319" spans="3:9">
      <c r="C319" s="1557" t="s">
        <v>2042</v>
      </c>
      <c r="D319" s="1561" t="s">
        <v>344</v>
      </c>
      <c r="F319" s="1557" t="s">
        <v>1640</v>
      </c>
      <c r="G319" s="1568">
        <v>10.210000000000001</v>
      </c>
      <c r="H319" s="1568">
        <v>10.17</v>
      </c>
      <c r="I319" s="1561">
        <v>10.14</v>
      </c>
    </row>
    <row r="320" spans="3:9">
      <c r="C320" s="1557" t="s">
        <v>2042</v>
      </c>
      <c r="D320" s="1561" t="s">
        <v>1037</v>
      </c>
      <c r="F320" s="1557" t="s">
        <v>1896</v>
      </c>
      <c r="G320" s="1568">
        <v>10.210000000000001</v>
      </c>
      <c r="H320" s="1568">
        <v>10.17</v>
      </c>
      <c r="I320" s="1561">
        <v>10.14</v>
      </c>
    </row>
    <row r="321" spans="3:9">
      <c r="C321" s="1557" t="s">
        <v>2024</v>
      </c>
      <c r="D321" s="1561" t="s">
        <v>1384</v>
      </c>
      <c r="F321" s="1557" t="s">
        <v>668</v>
      </c>
      <c r="G321" s="1568">
        <v>10.210000000000001</v>
      </c>
      <c r="H321" s="1568">
        <v>10.17</v>
      </c>
      <c r="I321" s="1561">
        <v>10.14</v>
      </c>
    </row>
    <row r="322" spans="3:9">
      <c r="C322" s="1557" t="s">
        <v>2024</v>
      </c>
      <c r="D322" s="1561" t="s">
        <v>2041</v>
      </c>
      <c r="F322" s="1557" t="s">
        <v>1460</v>
      </c>
      <c r="G322" s="1568">
        <v>10.210000000000001</v>
      </c>
      <c r="H322" s="1568">
        <v>10.17</v>
      </c>
      <c r="I322" s="1561">
        <v>10.14</v>
      </c>
    </row>
    <row r="323" spans="3:9">
      <c r="C323" s="1557" t="s">
        <v>2024</v>
      </c>
      <c r="D323" s="1561" t="s">
        <v>1443</v>
      </c>
      <c r="F323" s="1557" t="s">
        <v>1732</v>
      </c>
      <c r="G323" s="1568">
        <v>10.210000000000001</v>
      </c>
      <c r="H323" s="1568">
        <v>10.17</v>
      </c>
      <c r="I323" s="1561">
        <v>10.14</v>
      </c>
    </row>
    <row r="324" spans="3:9">
      <c r="C324" s="1557" t="s">
        <v>2024</v>
      </c>
      <c r="D324" s="1561" t="s">
        <v>2040</v>
      </c>
      <c r="F324" s="1557" t="s">
        <v>1188</v>
      </c>
      <c r="G324" s="1568">
        <v>10.210000000000001</v>
      </c>
      <c r="H324" s="1568">
        <v>10.17</v>
      </c>
      <c r="I324" s="1561">
        <v>10.14</v>
      </c>
    </row>
    <row r="325" spans="3:9">
      <c r="C325" s="1557" t="s">
        <v>2024</v>
      </c>
      <c r="D325" s="1561" t="s">
        <v>905</v>
      </c>
      <c r="F325" s="1557" t="s">
        <v>138</v>
      </c>
      <c r="G325" s="1568">
        <v>10.210000000000001</v>
      </c>
      <c r="H325" s="1568">
        <v>10.17</v>
      </c>
      <c r="I325" s="1561">
        <v>10.14</v>
      </c>
    </row>
    <row r="326" spans="3:9">
      <c r="C326" s="1557" t="s">
        <v>2024</v>
      </c>
      <c r="D326" s="1561" t="s">
        <v>1106</v>
      </c>
      <c r="F326" s="1557" t="s">
        <v>1221</v>
      </c>
      <c r="G326" s="1568">
        <v>10.210000000000001</v>
      </c>
      <c r="H326" s="1568">
        <v>10.17</v>
      </c>
      <c r="I326" s="1561">
        <v>10.14</v>
      </c>
    </row>
    <row r="327" spans="3:9">
      <c r="C327" s="1557" t="s">
        <v>2024</v>
      </c>
      <c r="D327" s="1561" t="s">
        <v>2039</v>
      </c>
      <c r="F327" s="1557" t="s">
        <v>1875</v>
      </c>
      <c r="G327" s="1568">
        <v>10.210000000000001</v>
      </c>
      <c r="H327" s="1568">
        <v>10.17</v>
      </c>
      <c r="I327" s="1561">
        <v>10.14</v>
      </c>
    </row>
    <row r="328" spans="3:9">
      <c r="C328" s="1557" t="s">
        <v>2024</v>
      </c>
      <c r="D328" s="1561" t="s">
        <v>942</v>
      </c>
      <c r="F328" s="1557" t="s">
        <v>1872</v>
      </c>
      <c r="G328" s="1568">
        <v>10.210000000000001</v>
      </c>
      <c r="H328" s="1568">
        <v>10.17</v>
      </c>
      <c r="I328" s="1561">
        <v>10.14</v>
      </c>
    </row>
    <row r="329" spans="3:9">
      <c r="C329" s="1557" t="s">
        <v>2024</v>
      </c>
      <c r="D329" s="1561" t="s">
        <v>1165</v>
      </c>
      <c r="F329" s="1557" t="s">
        <v>2013</v>
      </c>
      <c r="G329" s="1568">
        <v>10.210000000000001</v>
      </c>
      <c r="H329" s="1568">
        <v>10.17</v>
      </c>
      <c r="I329" s="1561">
        <v>10.14</v>
      </c>
    </row>
    <row r="330" spans="3:9">
      <c r="C330" s="1557" t="s">
        <v>2024</v>
      </c>
      <c r="D330" s="1561" t="s">
        <v>2038</v>
      </c>
      <c r="F330" s="1557" t="s">
        <v>697</v>
      </c>
      <c r="G330" s="1568">
        <v>10.210000000000001</v>
      </c>
      <c r="H330" s="1568">
        <v>10.17</v>
      </c>
      <c r="I330" s="1561">
        <v>10.14</v>
      </c>
    </row>
    <row r="331" spans="3:9">
      <c r="C331" s="1557" t="s">
        <v>2024</v>
      </c>
      <c r="D331" s="1561" t="s">
        <v>2037</v>
      </c>
      <c r="F331" s="1557" t="s">
        <v>1865</v>
      </c>
      <c r="G331" s="1568">
        <v>10.210000000000001</v>
      </c>
      <c r="H331" s="1568">
        <v>10.17</v>
      </c>
      <c r="I331" s="1561">
        <v>10.14</v>
      </c>
    </row>
    <row r="332" spans="3:9">
      <c r="C332" s="1557" t="s">
        <v>2024</v>
      </c>
      <c r="D332" s="1561" t="s">
        <v>2036</v>
      </c>
      <c r="F332" s="1557" t="s">
        <v>1857</v>
      </c>
      <c r="G332" s="1568">
        <v>10.210000000000001</v>
      </c>
      <c r="H332" s="1568">
        <v>10.17</v>
      </c>
      <c r="I332" s="1561">
        <v>10.14</v>
      </c>
    </row>
    <row r="333" spans="3:9">
      <c r="C333" s="1557" t="s">
        <v>2024</v>
      </c>
      <c r="D333" s="1561" t="s">
        <v>213</v>
      </c>
      <c r="F333" s="1557" t="s">
        <v>1855</v>
      </c>
      <c r="G333" s="1568">
        <v>10.210000000000001</v>
      </c>
      <c r="H333" s="1568">
        <v>10.17</v>
      </c>
      <c r="I333" s="1561">
        <v>10.14</v>
      </c>
    </row>
    <row r="334" spans="3:9">
      <c r="C334" s="1557" t="s">
        <v>2024</v>
      </c>
      <c r="D334" s="1561" t="s">
        <v>2035</v>
      </c>
      <c r="F334" s="1557" t="s">
        <v>890</v>
      </c>
      <c r="G334" s="1568">
        <v>10.210000000000001</v>
      </c>
      <c r="H334" s="1568">
        <v>10.17</v>
      </c>
      <c r="I334" s="1561">
        <v>10.14</v>
      </c>
    </row>
    <row r="335" spans="3:9">
      <c r="C335" s="1557" t="s">
        <v>2024</v>
      </c>
      <c r="D335" s="1561" t="s">
        <v>327</v>
      </c>
      <c r="F335" s="1557" t="s">
        <v>1673</v>
      </c>
      <c r="G335" s="1568">
        <v>10.210000000000001</v>
      </c>
      <c r="H335" s="1568">
        <v>10.17</v>
      </c>
      <c r="I335" s="1561">
        <v>10.14</v>
      </c>
    </row>
    <row r="336" spans="3:9">
      <c r="C336" s="1557" t="s">
        <v>2024</v>
      </c>
      <c r="D336" s="1561" t="s">
        <v>2018</v>
      </c>
      <c r="F336" s="1557" t="s">
        <v>897</v>
      </c>
      <c r="G336" s="1568">
        <v>10.210000000000001</v>
      </c>
      <c r="H336" s="1568">
        <v>10.17</v>
      </c>
      <c r="I336" s="1561">
        <v>10.14</v>
      </c>
    </row>
    <row r="337" spans="3:9">
      <c r="C337" s="1557" t="s">
        <v>2024</v>
      </c>
      <c r="D337" s="1561" t="s">
        <v>109</v>
      </c>
      <c r="F337" s="1557" t="s">
        <v>1783</v>
      </c>
      <c r="G337" s="1568">
        <v>10.210000000000001</v>
      </c>
      <c r="H337" s="1568">
        <v>10.17</v>
      </c>
      <c r="I337" s="1561">
        <v>10.14</v>
      </c>
    </row>
    <row r="338" spans="3:9">
      <c r="C338" s="1557" t="s">
        <v>2024</v>
      </c>
      <c r="D338" s="1561" t="s">
        <v>938</v>
      </c>
      <c r="F338" s="1557" t="s">
        <v>1755</v>
      </c>
      <c r="G338" s="1568">
        <v>10.210000000000001</v>
      </c>
      <c r="H338" s="1568">
        <v>10.17</v>
      </c>
      <c r="I338" s="1561">
        <v>10.14</v>
      </c>
    </row>
    <row r="339" spans="3:9">
      <c r="C339" s="1557" t="s">
        <v>2024</v>
      </c>
      <c r="D339" s="1561" t="s">
        <v>405</v>
      </c>
      <c r="F339" s="1557" t="s">
        <v>1718</v>
      </c>
      <c r="G339" s="1568">
        <v>10.210000000000001</v>
      </c>
      <c r="H339" s="1568">
        <v>10.17</v>
      </c>
      <c r="I339" s="1561">
        <v>10.14</v>
      </c>
    </row>
    <row r="340" spans="3:9">
      <c r="C340" s="1557" t="s">
        <v>2024</v>
      </c>
      <c r="D340" s="1561" t="s">
        <v>2004</v>
      </c>
      <c r="F340" s="1557" t="s">
        <v>651</v>
      </c>
      <c r="G340" s="1568">
        <v>10.210000000000001</v>
      </c>
      <c r="H340" s="1568">
        <v>10.17</v>
      </c>
      <c r="I340" s="1561">
        <v>10.14</v>
      </c>
    </row>
    <row r="341" spans="3:9">
      <c r="C341" s="1557" t="s">
        <v>2024</v>
      </c>
      <c r="D341" s="1561" t="s">
        <v>2010</v>
      </c>
      <c r="F341" s="1557" t="s">
        <v>1726</v>
      </c>
      <c r="G341" s="1568">
        <v>10.210000000000001</v>
      </c>
      <c r="H341" s="1568">
        <v>10.17</v>
      </c>
      <c r="I341" s="1561">
        <v>10.14</v>
      </c>
    </row>
    <row r="342" spans="3:9">
      <c r="C342" s="1557" t="s">
        <v>2024</v>
      </c>
      <c r="D342" s="1561" t="s">
        <v>2034</v>
      </c>
      <c r="F342" s="1557" t="s">
        <v>143</v>
      </c>
      <c r="G342" s="1568">
        <v>10.210000000000001</v>
      </c>
      <c r="H342" s="1568">
        <v>10.17</v>
      </c>
      <c r="I342" s="1561">
        <v>10.14</v>
      </c>
    </row>
    <row r="343" spans="3:9">
      <c r="C343" s="1557" t="s">
        <v>2024</v>
      </c>
      <c r="D343" s="1561" t="s">
        <v>1282</v>
      </c>
      <c r="F343" s="1557" t="s">
        <v>2033</v>
      </c>
      <c r="G343" s="1568">
        <v>10.210000000000001</v>
      </c>
      <c r="H343" s="1568">
        <v>10.17</v>
      </c>
      <c r="I343" s="1561">
        <v>10.14</v>
      </c>
    </row>
    <row r="344" spans="3:9">
      <c r="C344" s="1557" t="s">
        <v>2024</v>
      </c>
      <c r="D344" s="1561" t="s">
        <v>2032</v>
      </c>
      <c r="F344" s="1557" t="s">
        <v>1934</v>
      </c>
      <c r="G344" s="1568">
        <v>10.210000000000001</v>
      </c>
      <c r="H344" s="1568">
        <v>10.17</v>
      </c>
      <c r="I344" s="1561">
        <v>10.14</v>
      </c>
    </row>
    <row r="345" spans="3:9">
      <c r="C345" s="1557" t="s">
        <v>2024</v>
      </c>
      <c r="D345" s="1561" t="s">
        <v>1837</v>
      </c>
      <c r="F345" s="1557" t="s">
        <v>1520</v>
      </c>
      <c r="G345" s="1568">
        <v>10.210000000000001</v>
      </c>
      <c r="H345" s="1568">
        <v>10.17</v>
      </c>
      <c r="I345" s="1561">
        <v>10.14</v>
      </c>
    </row>
    <row r="346" spans="3:9">
      <c r="C346" s="1557" t="s">
        <v>2024</v>
      </c>
      <c r="D346" s="1561" t="s">
        <v>1799</v>
      </c>
      <c r="F346" s="1557" t="s">
        <v>1220</v>
      </c>
      <c r="G346" s="1568">
        <v>10.210000000000001</v>
      </c>
      <c r="H346" s="1568">
        <v>10.17</v>
      </c>
      <c r="I346" s="1561">
        <v>10.14</v>
      </c>
    </row>
    <row r="347" spans="3:9">
      <c r="C347" s="1557" t="s">
        <v>2024</v>
      </c>
      <c r="D347" s="1561" t="s">
        <v>674</v>
      </c>
      <c r="F347" s="1557" t="s">
        <v>903</v>
      </c>
      <c r="G347" s="1568">
        <v>10.210000000000001</v>
      </c>
      <c r="H347" s="1568">
        <v>10.17</v>
      </c>
      <c r="I347" s="1561">
        <v>10.14</v>
      </c>
    </row>
    <row r="348" spans="3:9">
      <c r="C348" s="1557" t="s">
        <v>2024</v>
      </c>
      <c r="D348" s="1561" t="s">
        <v>2031</v>
      </c>
      <c r="F348" s="1557" t="s">
        <v>1628</v>
      </c>
      <c r="G348" s="1568">
        <v>10.210000000000001</v>
      </c>
      <c r="H348" s="1568">
        <v>10.17</v>
      </c>
      <c r="I348" s="1561">
        <v>10.14</v>
      </c>
    </row>
    <row r="349" spans="3:9">
      <c r="C349" s="1557" t="s">
        <v>2024</v>
      </c>
      <c r="D349" s="1561" t="s">
        <v>1215</v>
      </c>
      <c r="F349" s="1557" t="s">
        <v>1626</v>
      </c>
      <c r="G349" s="1568">
        <v>10.210000000000001</v>
      </c>
      <c r="H349" s="1568">
        <v>10.17</v>
      </c>
      <c r="I349" s="1561">
        <v>10.14</v>
      </c>
    </row>
    <row r="350" spans="3:9">
      <c r="C350" s="1557" t="s">
        <v>2024</v>
      </c>
      <c r="D350" s="1561" t="s">
        <v>950</v>
      </c>
      <c r="F350" s="1557" t="s">
        <v>451</v>
      </c>
      <c r="G350" s="1568">
        <v>10.210000000000001</v>
      </c>
      <c r="H350" s="1568">
        <v>10.17</v>
      </c>
      <c r="I350" s="1561">
        <v>10.14</v>
      </c>
    </row>
    <row r="351" spans="3:9">
      <c r="C351" s="1557" t="s">
        <v>2024</v>
      </c>
      <c r="D351" s="1561" t="s">
        <v>2029</v>
      </c>
      <c r="F351" s="1557" t="s">
        <v>1028</v>
      </c>
      <c r="G351" s="1568">
        <v>10.210000000000001</v>
      </c>
      <c r="H351" s="1568">
        <v>10.17</v>
      </c>
      <c r="I351" s="1561">
        <v>10.14</v>
      </c>
    </row>
    <row r="352" spans="3:9">
      <c r="C352" s="1557" t="s">
        <v>2024</v>
      </c>
      <c r="D352" s="1561" t="s">
        <v>1415</v>
      </c>
      <c r="F352" s="1557" t="s">
        <v>1621</v>
      </c>
      <c r="G352" s="1568">
        <v>10.210000000000001</v>
      </c>
      <c r="H352" s="1568">
        <v>10.17</v>
      </c>
      <c r="I352" s="1561">
        <v>10.14</v>
      </c>
    </row>
    <row r="353" spans="3:9">
      <c r="C353" s="1557" t="s">
        <v>2024</v>
      </c>
      <c r="D353" s="1561" t="s">
        <v>2026</v>
      </c>
      <c r="F353" s="1557" t="s">
        <v>1586</v>
      </c>
      <c r="G353" s="1568">
        <v>10.210000000000001</v>
      </c>
      <c r="H353" s="1568">
        <v>10.17</v>
      </c>
      <c r="I353" s="1561">
        <v>10.14</v>
      </c>
    </row>
    <row r="354" spans="3:9">
      <c r="C354" s="1557" t="s">
        <v>2024</v>
      </c>
      <c r="D354" s="1561" t="s">
        <v>2025</v>
      </c>
      <c r="F354" s="1557" t="s">
        <v>1583</v>
      </c>
      <c r="G354" s="1568">
        <v>10.210000000000001</v>
      </c>
      <c r="H354" s="1568">
        <v>10.17</v>
      </c>
      <c r="I354" s="1561">
        <v>10.14</v>
      </c>
    </row>
    <row r="355" spans="3:9">
      <c r="C355" s="1557" t="s">
        <v>2024</v>
      </c>
      <c r="D355" s="1561" t="s">
        <v>2023</v>
      </c>
      <c r="F355" s="1557" t="s">
        <v>97</v>
      </c>
      <c r="G355" s="1568">
        <v>10.210000000000001</v>
      </c>
      <c r="H355" s="1568">
        <v>10.17</v>
      </c>
      <c r="I355" s="1561">
        <v>10.14</v>
      </c>
    </row>
    <row r="356" spans="3:9">
      <c r="C356" s="1557" t="s">
        <v>1994</v>
      </c>
      <c r="D356" s="1561" t="s">
        <v>833</v>
      </c>
      <c r="F356" s="1557" t="s">
        <v>1580</v>
      </c>
      <c r="G356" s="1568">
        <v>10.210000000000001</v>
      </c>
      <c r="H356" s="1568">
        <v>10.17</v>
      </c>
      <c r="I356" s="1561">
        <v>10.14</v>
      </c>
    </row>
    <row r="357" spans="3:9">
      <c r="C357" s="1557" t="s">
        <v>1994</v>
      </c>
      <c r="D357" s="1561" t="s">
        <v>1174</v>
      </c>
      <c r="F357" s="1557" t="s">
        <v>1294</v>
      </c>
      <c r="G357" s="1568">
        <v>10.210000000000001</v>
      </c>
      <c r="H357" s="1568">
        <v>10.17</v>
      </c>
      <c r="I357" s="1561">
        <v>10.14</v>
      </c>
    </row>
    <row r="358" spans="3:9">
      <c r="C358" s="1557" t="s">
        <v>1994</v>
      </c>
      <c r="D358" s="1561" t="s">
        <v>1969</v>
      </c>
      <c r="F358" s="1557" t="s">
        <v>1577</v>
      </c>
      <c r="G358" s="1568">
        <v>10.210000000000001</v>
      </c>
      <c r="H358" s="1568">
        <v>10.17</v>
      </c>
      <c r="I358" s="1561">
        <v>10.14</v>
      </c>
    </row>
    <row r="359" spans="3:9">
      <c r="C359" s="1557" t="s">
        <v>1994</v>
      </c>
      <c r="D359" s="1561" t="s">
        <v>2022</v>
      </c>
      <c r="F359" s="1557" t="s">
        <v>1575</v>
      </c>
      <c r="G359" s="1568">
        <v>10.210000000000001</v>
      </c>
      <c r="H359" s="1568">
        <v>10.17</v>
      </c>
      <c r="I359" s="1561">
        <v>10.14</v>
      </c>
    </row>
    <row r="360" spans="3:9">
      <c r="C360" s="1557" t="s">
        <v>1994</v>
      </c>
      <c r="D360" s="1561" t="s">
        <v>57</v>
      </c>
      <c r="F360" s="1557" t="s">
        <v>1574</v>
      </c>
      <c r="G360" s="1568">
        <v>10.210000000000001</v>
      </c>
      <c r="H360" s="1568">
        <v>10.17</v>
      </c>
      <c r="I360" s="1561">
        <v>10.14</v>
      </c>
    </row>
    <row r="361" spans="3:9">
      <c r="C361" s="1557" t="s">
        <v>1994</v>
      </c>
      <c r="D361" s="1561" t="s">
        <v>1519</v>
      </c>
      <c r="F361" s="1557" t="s">
        <v>1573</v>
      </c>
      <c r="G361" s="1568">
        <v>10.210000000000001</v>
      </c>
      <c r="H361" s="1568">
        <v>10.17</v>
      </c>
      <c r="I361" s="1561">
        <v>10.14</v>
      </c>
    </row>
    <row r="362" spans="3:9">
      <c r="C362" s="1557" t="s">
        <v>1994</v>
      </c>
      <c r="D362" s="1561" t="s">
        <v>409</v>
      </c>
      <c r="F362" s="1557" t="s">
        <v>1569</v>
      </c>
      <c r="G362" s="1568">
        <v>10.210000000000001</v>
      </c>
      <c r="H362" s="1568">
        <v>10.17</v>
      </c>
      <c r="I362" s="1561">
        <v>10.14</v>
      </c>
    </row>
    <row r="363" spans="3:9">
      <c r="C363" s="1557" t="s">
        <v>1994</v>
      </c>
      <c r="D363" s="1561" t="s">
        <v>1018</v>
      </c>
      <c r="F363" s="1557" t="s">
        <v>1568</v>
      </c>
      <c r="G363" s="1568">
        <v>10.210000000000001</v>
      </c>
      <c r="H363" s="1568">
        <v>10.17</v>
      </c>
      <c r="I363" s="1561">
        <v>10.14</v>
      </c>
    </row>
    <row r="364" spans="3:9">
      <c r="C364" s="1557" t="s">
        <v>1994</v>
      </c>
      <c r="D364" s="1561" t="s">
        <v>1456</v>
      </c>
      <c r="F364" s="1557" t="s">
        <v>1566</v>
      </c>
      <c r="G364" s="1568">
        <v>10.210000000000001</v>
      </c>
      <c r="H364" s="1568">
        <v>10.17</v>
      </c>
      <c r="I364" s="1561">
        <v>10.14</v>
      </c>
    </row>
    <row r="365" spans="3:9">
      <c r="C365" s="1557" t="s">
        <v>1994</v>
      </c>
      <c r="D365" s="1561" t="s">
        <v>2021</v>
      </c>
      <c r="F365" s="1557" t="s">
        <v>1424</v>
      </c>
      <c r="G365" s="1568">
        <v>10.210000000000001</v>
      </c>
      <c r="H365" s="1568">
        <v>10.17</v>
      </c>
      <c r="I365" s="1561">
        <v>10.14</v>
      </c>
    </row>
    <row r="366" spans="3:9">
      <c r="C366" s="1557" t="s">
        <v>1994</v>
      </c>
      <c r="D366" s="1561" t="s">
        <v>219</v>
      </c>
      <c r="F366" s="1557" t="s">
        <v>709</v>
      </c>
      <c r="G366" s="1568">
        <v>10.210000000000001</v>
      </c>
      <c r="H366" s="1568">
        <v>10.17</v>
      </c>
      <c r="I366" s="1561">
        <v>10.14</v>
      </c>
    </row>
    <row r="367" spans="3:9">
      <c r="C367" s="1557" t="s">
        <v>1994</v>
      </c>
      <c r="D367" s="1561" t="s">
        <v>1684</v>
      </c>
      <c r="F367" s="1557" t="s">
        <v>1554</v>
      </c>
      <c r="G367" s="1568">
        <v>10.210000000000001</v>
      </c>
      <c r="H367" s="1568">
        <v>10.17</v>
      </c>
      <c r="I367" s="1561">
        <v>10.14</v>
      </c>
    </row>
    <row r="368" spans="3:9">
      <c r="C368" s="1557" t="s">
        <v>1994</v>
      </c>
      <c r="D368" s="1561" t="s">
        <v>434</v>
      </c>
      <c r="F368" s="1557" t="s">
        <v>289</v>
      </c>
      <c r="G368" s="1568">
        <v>10.210000000000001</v>
      </c>
      <c r="H368" s="1568">
        <v>10.17</v>
      </c>
      <c r="I368" s="1561">
        <v>10.14</v>
      </c>
    </row>
    <row r="369" spans="3:9">
      <c r="C369" s="1557" t="s">
        <v>1994</v>
      </c>
      <c r="D369" s="1561" t="s">
        <v>2020</v>
      </c>
      <c r="F369" s="1557" t="s">
        <v>1553</v>
      </c>
      <c r="G369" s="1568">
        <v>10.210000000000001</v>
      </c>
      <c r="H369" s="1568">
        <v>10.17</v>
      </c>
      <c r="I369" s="1561">
        <v>10.14</v>
      </c>
    </row>
    <row r="370" spans="3:9">
      <c r="C370" s="1557" t="s">
        <v>1994</v>
      </c>
      <c r="D370" s="1561" t="s">
        <v>677</v>
      </c>
      <c r="F370" s="1557" t="s">
        <v>1550</v>
      </c>
      <c r="G370" s="1568">
        <v>10.210000000000001</v>
      </c>
      <c r="H370" s="1568">
        <v>10.17</v>
      </c>
      <c r="I370" s="1561">
        <v>10.14</v>
      </c>
    </row>
    <row r="371" spans="3:9">
      <c r="C371" s="1557" t="s">
        <v>1994</v>
      </c>
      <c r="D371" s="1561" t="s">
        <v>1810</v>
      </c>
      <c r="F371" s="1557" t="s">
        <v>1547</v>
      </c>
      <c r="G371" s="1568">
        <v>10.210000000000001</v>
      </c>
      <c r="H371" s="1568">
        <v>10.17</v>
      </c>
      <c r="I371" s="1561">
        <v>10.14</v>
      </c>
    </row>
    <row r="372" spans="3:9">
      <c r="C372" s="1557" t="s">
        <v>1994</v>
      </c>
      <c r="D372" s="1561" t="s">
        <v>1926</v>
      </c>
      <c r="F372" s="1557" t="s">
        <v>1137</v>
      </c>
      <c r="G372" s="1568">
        <v>10.210000000000001</v>
      </c>
      <c r="H372" s="1568">
        <v>10.17</v>
      </c>
      <c r="I372" s="1561">
        <v>10.14</v>
      </c>
    </row>
    <row r="373" spans="3:9">
      <c r="C373" s="1557" t="s">
        <v>1994</v>
      </c>
      <c r="D373" s="1561" t="s">
        <v>1344</v>
      </c>
      <c r="F373" s="1557" t="s">
        <v>1543</v>
      </c>
      <c r="G373" s="1568">
        <v>10.210000000000001</v>
      </c>
      <c r="H373" s="1568">
        <v>10.17</v>
      </c>
      <c r="I373" s="1561">
        <v>10.14</v>
      </c>
    </row>
    <row r="374" spans="3:9">
      <c r="C374" s="1557" t="s">
        <v>1994</v>
      </c>
      <c r="D374" s="1561" t="s">
        <v>1397</v>
      </c>
      <c r="F374" s="1557" t="s">
        <v>1537</v>
      </c>
      <c r="G374" s="1568">
        <v>10.210000000000001</v>
      </c>
      <c r="H374" s="1568">
        <v>10.17</v>
      </c>
      <c r="I374" s="1561">
        <v>10.14</v>
      </c>
    </row>
    <row r="375" spans="3:9">
      <c r="C375" s="1557" t="s">
        <v>1994</v>
      </c>
      <c r="D375" s="1561" t="s">
        <v>2017</v>
      </c>
      <c r="F375" s="1557" t="s">
        <v>529</v>
      </c>
      <c r="G375" s="1568">
        <v>10.210000000000001</v>
      </c>
      <c r="H375" s="1568">
        <v>10.17</v>
      </c>
      <c r="I375" s="1561">
        <v>10.14</v>
      </c>
    </row>
    <row r="376" spans="3:9">
      <c r="C376" s="1557" t="s">
        <v>1994</v>
      </c>
      <c r="D376" s="1561" t="s">
        <v>2016</v>
      </c>
      <c r="F376" s="1557" t="s">
        <v>1530</v>
      </c>
      <c r="G376" s="1568">
        <v>10.210000000000001</v>
      </c>
      <c r="H376" s="1568">
        <v>10.17</v>
      </c>
      <c r="I376" s="1561">
        <v>10.14</v>
      </c>
    </row>
    <row r="377" spans="3:9">
      <c r="C377" s="1557" t="s">
        <v>1994</v>
      </c>
      <c r="D377" s="1561" t="s">
        <v>2015</v>
      </c>
      <c r="F377" s="1557" t="s">
        <v>1527</v>
      </c>
      <c r="G377" s="1568">
        <v>10.210000000000001</v>
      </c>
      <c r="H377" s="1568">
        <v>10.17</v>
      </c>
      <c r="I377" s="1561">
        <v>10.14</v>
      </c>
    </row>
    <row r="378" spans="3:9">
      <c r="C378" s="1557" t="s">
        <v>1994</v>
      </c>
      <c r="D378" s="1561" t="s">
        <v>1155</v>
      </c>
      <c r="F378" s="1557" t="s">
        <v>708</v>
      </c>
      <c r="G378" s="1568">
        <v>10.210000000000001</v>
      </c>
      <c r="H378" s="1568">
        <v>10.17</v>
      </c>
      <c r="I378" s="1561">
        <v>10.14</v>
      </c>
    </row>
    <row r="379" spans="3:9">
      <c r="C379" s="1557" t="s">
        <v>1994</v>
      </c>
      <c r="D379" s="1561" t="s">
        <v>573</v>
      </c>
      <c r="F379" s="1557" t="s">
        <v>887</v>
      </c>
      <c r="G379" s="1568">
        <v>10.210000000000001</v>
      </c>
      <c r="H379" s="1568">
        <v>10.17</v>
      </c>
      <c r="I379" s="1561">
        <v>10.14</v>
      </c>
    </row>
    <row r="380" spans="3:9">
      <c r="C380" s="1557" t="s">
        <v>1994</v>
      </c>
      <c r="D380" s="1561" t="s">
        <v>2014</v>
      </c>
      <c r="F380" s="1557" t="s">
        <v>1526</v>
      </c>
      <c r="G380" s="1568">
        <v>10.210000000000001</v>
      </c>
      <c r="H380" s="1568">
        <v>10.17</v>
      </c>
      <c r="I380" s="1561">
        <v>10.14</v>
      </c>
    </row>
    <row r="381" spans="3:9">
      <c r="C381" s="1557" t="s">
        <v>1994</v>
      </c>
      <c r="D381" s="1561" t="s">
        <v>2012</v>
      </c>
      <c r="F381" s="1557" t="s">
        <v>1402</v>
      </c>
      <c r="G381" s="1568">
        <v>10.210000000000001</v>
      </c>
      <c r="H381" s="1568">
        <v>10.17</v>
      </c>
      <c r="I381" s="1561">
        <v>10.14</v>
      </c>
    </row>
    <row r="382" spans="3:9">
      <c r="C382" s="1557" t="s">
        <v>1994</v>
      </c>
      <c r="D382" s="1561" t="s">
        <v>926</v>
      </c>
      <c r="F382" s="1557" t="s">
        <v>1524</v>
      </c>
      <c r="G382" s="1568">
        <v>10.210000000000001</v>
      </c>
      <c r="H382" s="1568">
        <v>10.17</v>
      </c>
      <c r="I382" s="1561">
        <v>10.14</v>
      </c>
    </row>
    <row r="383" spans="3:9">
      <c r="C383" s="1557" t="s">
        <v>1994</v>
      </c>
      <c r="D383" s="1561" t="s">
        <v>1651</v>
      </c>
      <c r="F383" s="1557" t="s">
        <v>1517</v>
      </c>
      <c r="G383" s="1568">
        <v>10.210000000000001</v>
      </c>
      <c r="H383" s="1568">
        <v>10.17</v>
      </c>
      <c r="I383" s="1561">
        <v>10.14</v>
      </c>
    </row>
    <row r="384" spans="3:9">
      <c r="C384" s="1557" t="s">
        <v>1994</v>
      </c>
      <c r="D384" s="1561" t="s">
        <v>2011</v>
      </c>
      <c r="F384" s="1557" t="s">
        <v>58</v>
      </c>
      <c r="G384" s="1568">
        <v>10.210000000000001</v>
      </c>
      <c r="H384" s="1568">
        <v>10.17</v>
      </c>
      <c r="I384" s="1561">
        <v>10.14</v>
      </c>
    </row>
    <row r="385" spans="3:9">
      <c r="C385" s="1557" t="s">
        <v>1994</v>
      </c>
      <c r="D385" s="1561" t="s">
        <v>1529</v>
      </c>
      <c r="F385" s="1557" t="s">
        <v>1231</v>
      </c>
      <c r="G385" s="1568">
        <v>10.210000000000001</v>
      </c>
      <c r="H385" s="1568">
        <v>10.17</v>
      </c>
      <c r="I385" s="1561">
        <v>10.14</v>
      </c>
    </row>
    <row r="386" spans="3:9">
      <c r="C386" s="1557" t="s">
        <v>1994</v>
      </c>
      <c r="D386" s="1561" t="s">
        <v>87</v>
      </c>
      <c r="F386" s="1557" t="s">
        <v>1198</v>
      </c>
      <c r="G386" s="1568">
        <v>10.210000000000001</v>
      </c>
      <c r="H386" s="1568">
        <v>10.17</v>
      </c>
      <c r="I386" s="1561">
        <v>10.14</v>
      </c>
    </row>
    <row r="387" spans="3:9">
      <c r="C387" s="1557" t="s">
        <v>1994</v>
      </c>
      <c r="D387" s="1561" t="s">
        <v>2010</v>
      </c>
      <c r="F387" s="1557" t="s">
        <v>906</v>
      </c>
      <c r="G387" s="1568">
        <v>10.210000000000001</v>
      </c>
      <c r="H387" s="1568">
        <v>10.17</v>
      </c>
      <c r="I387" s="1561">
        <v>10.14</v>
      </c>
    </row>
    <row r="388" spans="3:9">
      <c r="C388" s="1557" t="s">
        <v>1994</v>
      </c>
      <c r="D388" s="1561" t="s">
        <v>1175</v>
      </c>
      <c r="F388" s="1557" t="s">
        <v>566</v>
      </c>
      <c r="G388" s="1568">
        <v>10.210000000000001</v>
      </c>
      <c r="H388" s="1568">
        <v>10.17</v>
      </c>
      <c r="I388" s="1561">
        <v>10.14</v>
      </c>
    </row>
    <row r="389" spans="3:9">
      <c r="C389" s="1557" t="s">
        <v>1994</v>
      </c>
      <c r="D389" s="1561" t="s">
        <v>1204</v>
      </c>
      <c r="F389" s="1557" t="s">
        <v>1503</v>
      </c>
      <c r="G389" s="1568">
        <v>10.210000000000001</v>
      </c>
      <c r="H389" s="1568">
        <v>10.17</v>
      </c>
      <c r="I389" s="1561">
        <v>10.14</v>
      </c>
    </row>
    <row r="390" spans="3:9">
      <c r="C390" s="1557" t="s">
        <v>1994</v>
      </c>
      <c r="D390" s="1561" t="s">
        <v>1844</v>
      </c>
      <c r="F390" s="1557" t="s">
        <v>1502</v>
      </c>
      <c r="G390" s="1568">
        <v>10.210000000000001</v>
      </c>
      <c r="H390" s="1568">
        <v>10.17</v>
      </c>
      <c r="I390" s="1561">
        <v>10.14</v>
      </c>
    </row>
    <row r="391" spans="3:9">
      <c r="C391" s="1557" t="s">
        <v>1994</v>
      </c>
      <c r="D391" s="1561" t="s">
        <v>2009</v>
      </c>
      <c r="F391" s="1557" t="s">
        <v>1465</v>
      </c>
      <c r="G391" s="1568">
        <v>10.210000000000001</v>
      </c>
      <c r="H391" s="1568">
        <v>10.17</v>
      </c>
      <c r="I391" s="1561">
        <v>10.14</v>
      </c>
    </row>
    <row r="392" spans="3:9">
      <c r="C392" s="1557" t="s">
        <v>1994</v>
      </c>
      <c r="D392" s="1561" t="s">
        <v>2008</v>
      </c>
      <c r="F392" s="1557" t="s">
        <v>622</v>
      </c>
      <c r="G392" s="1568">
        <v>10.210000000000001</v>
      </c>
      <c r="H392" s="1568">
        <v>10.17</v>
      </c>
      <c r="I392" s="1561">
        <v>10.14</v>
      </c>
    </row>
    <row r="393" spans="3:9">
      <c r="C393" s="1557" t="s">
        <v>1994</v>
      </c>
      <c r="D393" s="1561" t="s">
        <v>2007</v>
      </c>
      <c r="F393" s="1557" t="s">
        <v>1117</v>
      </c>
      <c r="G393" s="1568">
        <v>10.210000000000001</v>
      </c>
      <c r="H393" s="1568">
        <v>10.17</v>
      </c>
      <c r="I393" s="1561">
        <v>10.14</v>
      </c>
    </row>
    <row r="394" spans="3:9">
      <c r="C394" s="1557" t="s">
        <v>1994</v>
      </c>
      <c r="D394" s="1561" t="s">
        <v>2006</v>
      </c>
      <c r="F394" s="1557" t="s">
        <v>1493</v>
      </c>
      <c r="G394" s="1568">
        <v>10.210000000000001</v>
      </c>
      <c r="H394" s="1568">
        <v>10.17</v>
      </c>
      <c r="I394" s="1561">
        <v>10.14</v>
      </c>
    </row>
    <row r="395" spans="3:9">
      <c r="C395" s="1557" t="s">
        <v>1994</v>
      </c>
      <c r="D395" s="1561" t="s">
        <v>475</v>
      </c>
      <c r="F395" s="1557" t="s">
        <v>1492</v>
      </c>
      <c r="G395" s="1568">
        <v>10.210000000000001</v>
      </c>
      <c r="H395" s="1568">
        <v>10.17</v>
      </c>
      <c r="I395" s="1561">
        <v>10.14</v>
      </c>
    </row>
    <row r="396" spans="3:9">
      <c r="C396" s="1557" t="s">
        <v>1994</v>
      </c>
      <c r="D396" s="1561" t="s">
        <v>2005</v>
      </c>
      <c r="F396" s="1557" t="s">
        <v>921</v>
      </c>
      <c r="G396" s="1568">
        <v>10.210000000000001</v>
      </c>
      <c r="H396" s="1568">
        <v>10.17</v>
      </c>
      <c r="I396" s="1561">
        <v>10.14</v>
      </c>
    </row>
    <row r="397" spans="3:9">
      <c r="C397" s="1557" t="s">
        <v>1994</v>
      </c>
      <c r="D397" s="1561" t="s">
        <v>999</v>
      </c>
      <c r="F397" s="1557" t="s">
        <v>675</v>
      </c>
      <c r="G397" s="1568">
        <v>10.210000000000001</v>
      </c>
      <c r="H397" s="1568">
        <v>10.17</v>
      </c>
      <c r="I397" s="1561">
        <v>10.14</v>
      </c>
    </row>
    <row r="398" spans="3:9">
      <c r="C398" s="1557" t="s">
        <v>1994</v>
      </c>
      <c r="D398" s="1561" t="s">
        <v>613</v>
      </c>
      <c r="F398" s="1557" t="s">
        <v>1490</v>
      </c>
      <c r="G398" s="1568">
        <v>10.210000000000001</v>
      </c>
      <c r="H398" s="1568">
        <v>10.17</v>
      </c>
      <c r="I398" s="1561">
        <v>10.14</v>
      </c>
    </row>
    <row r="399" spans="3:9">
      <c r="C399" s="1557" t="s">
        <v>1994</v>
      </c>
      <c r="D399" s="1561" t="s">
        <v>2003</v>
      </c>
      <c r="F399" s="1557" t="s">
        <v>938</v>
      </c>
      <c r="G399" s="1568">
        <v>10.210000000000001</v>
      </c>
      <c r="H399" s="1568">
        <v>10.17</v>
      </c>
      <c r="I399" s="1561">
        <v>10.14</v>
      </c>
    </row>
    <row r="400" spans="3:9">
      <c r="C400" s="1557" t="s">
        <v>1994</v>
      </c>
      <c r="D400" s="1561" t="s">
        <v>1743</v>
      </c>
      <c r="F400" s="1557" t="s">
        <v>1486</v>
      </c>
      <c r="G400" s="1568">
        <v>10.210000000000001</v>
      </c>
      <c r="H400" s="1568">
        <v>10.17</v>
      </c>
      <c r="I400" s="1561">
        <v>10.14</v>
      </c>
    </row>
    <row r="401" spans="3:9">
      <c r="C401" s="1557" t="s">
        <v>1994</v>
      </c>
      <c r="D401" s="1561" t="s">
        <v>1367</v>
      </c>
      <c r="F401" s="1557" t="s">
        <v>800</v>
      </c>
      <c r="G401" s="1568">
        <v>10.210000000000001</v>
      </c>
      <c r="H401" s="1568">
        <v>10.17</v>
      </c>
      <c r="I401" s="1561">
        <v>10.14</v>
      </c>
    </row>
    <row r="402" spans="3:9">
      <c r="C402" s="1557" t="s">
        <v>1994</v>
      </c>
      <c r="D402" s="1561" t="s">
        <v>2002</v>
      </c>
      <c r="F402" s="1557" t="s">
        <v>2001</v>
      </c>
      <c r="G402" s="1568">
        <v>10.210000000000001</v>
      </c>
      <c r="H402" s="1568">
        <v>10.17</v>
      </c>
      <c r="I402" s="1561">
        <v>10.14</v>
      </c>
    </row>
    <row r="403" spans="3:9">
      <c r="C403" s="1557" t="s">
        <v>1994</v>
      </c>
      <c r="D403" s="1561" t="s">
        <v>1139</v>
      </c>
      <c r="F403" s="1557" t="s">
        <v>256</v>
      </c>
      <c r="G403" s="1568">
        <v>10.210000000000001</v>
      </c>
      <c r="H403" s="1568">
        <v>10.17</v>
      </c>
      <c r="I403" s="1561">
        <v>10.14</v>
      </c>
    </row>
    <row r="404" spans="3:9">
      <c r="C404" s="1557" t="s">
        <v>1994</v>
      </c>
      <c r="D404" s="1561" t="s">
        <v>1528</v>
      </c>
      <c r="F404" s="1557" t="s">
        <v>1086</v>
      </c>
      <c r="G404" s="1568">
        <v>10.210000000000001</v>
      </c>
      <c r="H404" s="1568">
        <v>10.17</v>
      </c>
      <c r="I404" s="1561">
        <v>10.14</v>
      </c>
    </row>
    <row r="405" spans="3:9">
      <c r="C405" s="1557" t="s">
        <v>1994</v>
      </c>
      <c r="D405" s="1561" t="s">
        <v>2000</v>
      </c>
      <c r="F405" s="1557" t="s">
        <v>411</v>
      </c>
      <c r="G405" s="1568">
        <v>10.210000000000001</v>
      </c>
      <c r="H405" s="1568">
        <v>10.17</v>
      </c>
      <c r="I405" s="1561">
        <v>10.14</v>
      </c>
    </row>
    <row r="406" spans="3:9">
      <c r="C406" s="1557" t="s">
        <v>1994</v>
      </c>
      <c r="D406" s="1561" t="s">
        <v>1856</v>
      </c>
      <c r="F406" s="1557" t="s">
        <v>1475</v>
      </c>
      <c r="G406" s="1568">
        <v>10.210000000000001</v>
      </c>
      <c r="H406" s="1568">
        <v>10.17</v>
      </c>
      <c r="I406" s="1561">
        <v>10.14</v>
      </c>
    </row>
    <row r="407" spans="3:9">
      <c r="C407" s="1557" t="s">
        <v>1994</v>
      </c>
      <c r="D407" s="1561" t="s">
        <v>1998</v>
      </c>
      <c r="F407" s="1557" t="s">
        <v>705</v>
      </c>
      <c r="G407" s="1568">
        <v>10.210000000000001</v>
      </c>
      <c r="H407" s="1568">
        <v>10.17</v>
      </c>
      <c r="I407" s="1561">
        <v>10.14</v>
      </c>
    </row>
    <row r="408" spans="3:9">
      <c r="C408" s="1557" t="s">
        <v>1994</v>
      </c>
      <c r="D408" s="1561" t="s">
        <v>579</v>
      </c>
      <c r="F408" s="1557" t="s">
        <v>1891</v>
      </c>
      <c r="G408" s="1568">
        <v>10.210000000000001</v>
      </c>
      <c r="H408" s="1568">
        <v>10.17</v>
      </c>
      <c r="I408" s="1561">
        <v>10.14</v>
      </c>
    </row>
    <row r="409" spans="3:9">
      <c r="C409" s="1557" t="s">
        <v>1994</v>
      </c>
      <c r="D409" s="1561" t="s">
        <v>338</v>
      </c>
      <c r="F409" s="1557" t="s">
        <v>1457</v>
      </c>
      <c r="G409" s="1568">
        <v>10.210000000000001</v>
      </c>
      <c r="H409" s="1568">
        <v>10.17</v>
      </c>
      <c r="I409" s="1561">
        <v>10.14</v>
      </c>
    </row>
    <row r="410" spans="3:9">
      <c r="C410" s="1557" t="s">
        <v>1994</v>
      </c>
      <c r="D410" s="1561" t="s">
        <v>1753</v>
      </c>
      <c r="F410" s="1557" t="s">
        <v>276</v>
      </c>
      <c r="G410" s="1568">
        <v>10.210000000000001</v>
      </c>
      <c r="H410" s="1568">
        <v>10.17</v>
      </c>
      <c r="I410" s="1561">
        <v>10.14</v>
      </c>
    </row>
    <row r="411" spans="3:9">
      <c r="C411" s="1557" t="s">
        <v>1994</v>
      </c>
      <c r="D411" s="1561" t="s">
        <v>1487</v>
      </c>
      <c r="F411" s="1557" t="s">
        <v>1409</v>
      </c>
      <c r="G411" s="1568">
        <v>10.210000000000001</v>
      </c>
      <c r="H411" s="1568">
        <v>10.17</v>
      </c>
      <c r="I411" s="1561">
        <v>10.14</v>
      </c>
    </row>
    <row r="412" spans="3:9">
      <c r="C412" s="1557" t="s">
        <v>1994</v>
      </c>
      <c r="D412" s="1561" t="s">
        <v>1996</v>
      </c>
      <c r="F412" s="1557" t="s">
        <v>1124</v>
      </c>
      <c r="G412" s="1568">
        <v>10.210000000000001</v>
      </c>
      <c r="H412" s="1568">
        <v>10.17</v>
      </c>
      <c r="I412" s="1561">
        <v>10.14</v>
      </c>
    </row>
    <row r="413" spans="3:9">
      <c r="C413" s="1557" t="s">
        <v>1994</v>
      </c>
      <c r="D413" s="1561" t="s">
        <v>1995</v>
      </c>
      <c r="F413" s="1557" t="s">
        <v>671</v>
      </c>
      <c r="G413" s="1568">
        <v>10.210000000000001</v>
      </c>
      <c r="H413" s="1568">
        <v>10.17</v>
      </c>
      <c r="I413" s="1561">
        <v>10.14</v>
      </c>
    </row>
    <row r="414" spans="3:9">
      <c r="C414" s="1557" t="s">
        <v>1994</v>
      </c>
      <c r="D414" s="1561" t="s">
        <v>802</v>
      </c>
      <c r="F414" s="1557" t="s">
        <v>257</v>
      </c>
      <c r="G414" s="1568">
        <v>10.210000000000001</v>
      </c>
      <c r="H414" s="1568">
        <v>10.17</v>
      </c>
      <c r="I414" s="1561">
        <v>10.14</v>
      </c>
    </row>
    <row r="415" spans="3:9">
      <c r="C415" s="1557" t="s">
        <v>465</v>
      </c>
      <c r="D415" s="1561" t="s">
        <v>603</v>
      </c>
      <c r="F415" s="1557" t="s">
        <v>412</v>
      </c>
      <c r="G415" s="1568">
        <v>10.210000000000001</v>
      </c>
      <c r="H415" s="1568">
        <v>10.17</v>
      </c>
      <c r="I415" s="1561">
        <v>10.14</v>
      </c>
    </row>
    <row r="416" spans="3:9">
      <c r="C416" s="1557" t="s">
        <v>465</v>
      </c>
      <c r="D416" s="1561" t="s">
        <v>1129</v>
      </c>
      <c r="F416" s="1557" t="s">
        <v>1386</v>
      </c>
      <c r="G416" s="1568">
        <v>10.210000000000001</v>
      </c>
      <c r="H416" s="1568">
        <v>10.17</v>
      </c>
      <c r="I416" s="1561">
        <v>10.14</v>
      </c>
    </row>
    <row r="417" spans="3:9">
      <c r="C417" s="1557" t="s">
        <v>465</v>
      </c>
      <c r="D417" s="1561" t="s">
        <v>270</v>
      </c>
      <c r="F417" s="1557" t="s">
        <v>1385</v>
      </c>
      <c r="G417" s="1568">
        <v>10.210000000000001</v>
      </c>
      <c r="H417" s="1568">
        <v>10.17</v>
      </c>
      <c r="I417" s="1561">
        <v>10.14</v>
      </c>
    </row>
    <row r="418" spans="3:9">
      <c r="C418" s="1557" t="s">
        <v>465</v>
      </c>
      <c r="D418" s="1561" t="s">
        <v>190</v>
      </c>
      <c r="F418" s="1557" t="s">
        <v>1383</v>
      </c>
      <c r="G418" s="1568">
        <v>10.210000000000001</v>
      </c>
      <c r="H418" s="1568">
        <v>10.17</v>
      </c>
      <c r="I418" s="1561">
        <v>10.14</v>
      </c>
    </row>
    <row r="419" spans="3:9">
      <c r="C419" s="1557" t="s">
        <v>465</v>
      </c>
      <c r="D419" s="1561" t="s">
        <v>1993</v>
      </c>
      <c r="F419" s="1557" t="s">
        <v>1382</v>
      </c>
      <c r="G419" s="1568">
        <v>10.210000000000001</v>
      </c>
      <c r="H419" s="1568">
        <v>10.17</v>
      </c>
      <c r="I419" s="1561">
        <v>10.14</v>
      </c>
    </row>
    <row r="420" spans="3:9">
      <c r="C420" s="1557" t="s">
        <v>465</v>
      </c>
      <c r="D420" s="1561" t="s">
        <v>1991</v>
      </c>
      <c r="F420" s="1557" t="s">
        <v>481</v>
      </c>
      <c r="G420" s="1568">
        <v>10.210000000000001</v>
      </c>
      <c r="H420" s="1568">
        <v>10.17</v>
      </c>
      <c r="I420" s="1561">
        <v>10.14</v>
      </c>
    </row>
    <row r="421" spans="3:9">
      <c r="C421" s="1557" t="s">
        <v>465</v>
      </c>
      <c r="D421" s="1561" t="s">
        <v>1990</v>
      </c>
      <c r="F421" s="1557" t="s">
        <v>1355</v>
      </c>
      <c r="G421" s="1568">
        <v>10.210000000000001</v>
      </c>
      <c r="H421" s="1568">
        <v>10.17</v>
      </c>
      <c r="I421" s="1561">
        <v>10.14</v>
      </c>
    </row>
    <row r="422" spans="3:9">
      <c r="C422" s="1557" t="s">
        <v>465</v>
      </c>
      <c r="D422" s="1561" t="s">
        <v>470</v>
      </c>
      <c r="F422" s="1557" t="s">
        <v>692</v>
      </c>
      <c r="G422" s="1568">
        <v>10.210000000000001</v>
      </c>
      <c r="H422" s="1568">
        <v>10.17</v>
      </c>
      <c r="I422" s="1561">
        <v>10.14</v>
      </c>
    </row>
    <row r="423" spans="3:9">
      <c r="C423" s="1557" t="s">
        <v>465</v>
      </c>
      <c r="D423" s="1561" t="s">
        <v>1989</v>
      </c>
      <c r="F423" s="1557" t="s">
        <v>1380</v>
      </c>
      <c r="G423" s="1568">
        <v>10.210000000000001</v>
      </c>
      <c r="H423" s="1568">
        <v>10.17</v>
      </c>
      <c r="I423" s="1561">
        <v>10.14</v>
      </c>
    </row>
    <row r="424" spans="3:9">
      <c r="C424" s="1557" t="s">
        <v>465</v>
      </c>
      <c r="D424" s="1561" t="s">
        <v>1514</v>
      </c>
      <c r="F424" s="1557" t="s">
        <v>1378</v>
      </c>
      <c r="G424" s="1568">
        <v>10.210000000000001</v>
      </c>
      <c r="H424" s="1568">
        <v>10.17</v>
      </c>
      <c r="I424" s="1561">
        <v>10.14</v>
      </c>
    </row>
    <row r="425" spans="3:9">
      <c r="C425" s="1557" t="s">
        <v>465</v>
      </c>
      <c r="D425" s="1561" t="s">
        <v>743</v>
      </c>
      <c r="F425" s="1557" t="s">
        <v>1217</v>
      </c>
      <c r="G425" s="1568">
        <v>10.210000000000001</v>
      </c>
      <c r="H425" s="1568">
        <v>10.17</v>
      </c>
      <c r="I425" s="1561">
        <v>10.14</v>
      </c>
    </row>
    <row r="426" spans="3:9">
      <c r="C426" s="1557" t="s">
        <v>465</v>
      </c>
      <c r="D426" s="1561" t="s">
        <v>829</v>
      </c>
      <c r="F426" s="1557" t="s">
        <v>1376</v>
      </c>
      <c r="G426" s="1568">
        <v>10.210000000000001</v>
      </c>
      <c r="H426" s="1568">
        <v>10.17</v>
      </c>
      <c r="I426" s="1561">
        <v>10.14</v>
      </c>
    </row>
    <row r="427" spans="3:9">
      <c r="C427" s="1557" t="s">
        <v>465</v>
      </c>
      <c r="D427" s="1561" t="s">
        <v>1988</v>
      </c>
      <c r="F427" s="1557" t="s">
        <v>1375</v>
      </c>
      <c r="G427" s="1568">
        <v>10.210000000000001</v>
      </c>
      <c r="H427" s="1568">
        <v>10.17</v>
      </c>
      <c r="I427" s="1561">
        <v>10.14</v>
      </c>
    </row>
    <row r="428" spans="3:9">
      <c r="C428" s="1557" t="s">
        <v>465</v>
      </c>
      <c r="D428" s="1561" t="s">
        <v>1987</v>
      </c>
      <c r="F428" s="1557" t="s">
        <v>1372</v>
      </c>
      <c r="G428" s="1568">
        <v>10.210000000000001</v>
      </c>
      <c r="H428" s="1568">
        <v>10.17</v>
      </c>
      <c r="I428" s="1561">
        <v>10.14</v>
      </c>
    </row>
    <row r="429" spans="3:9">
      <c r="C429" s="1557" t="s">
        <v>465</v>
      </c>
      <c r="D429" s="1561" t="s">
        <v>1933</v>
      </c>
      <c r="F429" s="1557" t="s">
        <v>1215</v>
      </c>
      <c r="G429" s="1568">
        <v>10.210000000000001</v>
      </c>
      <c r="H429" s="1568">
        <v>10.17</v>
      </c>
      <c r="I429" s="1561">
        <v>10.14</v>
      </c>
    </row>
    <row r="430" spans="3:9">
      <c r="C430" s="1557" t="s">
        <v>465</v>
      </c>
      <c r="D430" s="1561" t="s">
        <v>1985</v>
      </c>
      <c r="F430" s="1557" t="s">
        <v>1370</v>
      </c>
      <c r="G430" s="1568">
        <v>10.210000000000001</v>
      </c>
      <c r="H430" s="1568">
        <v>10.17</v>
      </c>
      <c r="I430" s="1561">
        <v>10.14</v>
      </c>
    </row>
    <row r="431" spans="3:9">
      <c r="C431" s="1557" t="s">
        <v>465</v>
      </c>
      <c r="D431" s="1561" t="s">
        <v>1</v>
      </c>
      <c r="F431" s="1557" t="s">
        <v>1366</v>
      </c>
      <c r="G431" s="1568">
        <v>10.210000000000001</v>
      </c>
      <c r="H431" s="1568">
        <v>10.17</v>
      </c>
      <c r="I431" s="1561">
        <v>10.14</v>
      </c>
    </row>
    <row r="432" spans="3:9">
      <c r="C432" s="1557" t="s">
        <v>465</v>
      </c>
      <c r="D432" s="1561" t="s">
        <v>1116</v>
      </c>
      <c r="F432" s="1557" t="s">
        <v>1364</v>
      </c>
      <c r="G432" s="1568">
        <v>10.210000000000001</v>
      </c>
      <c r="H432" s="1568">
        <v>10.17</v>
      </c>
      <c r="I432" s="1561">
        <v>10.14</v>
      </c>
    </row>
    <row r="433" spans="3:9">
      <c r="C433" s="1557" t="s">
        <v>465</v>
      </c>
      <c r="D433" s="1561" t="s">
        <v>1635</v>
      </c>
      <c r="F433" s="1557" t="s">
        <v>958</v>
      </c>
      <c r="G433" s="1568">
        <v>10.210000000000001</v>
      </c>
      <c r="H433" s="1568">
        <v>10.17</v>
      </c>
      <c r="I433" s="1561">
        <v>10.14</v>
      </c>
    </row>
    <row r="434" spans="3:9">
      <c r="C434" s="1557" t="s">
        <v>465</v>
      </c>
      <c r="D434" s="1561" t="s">
        <v>1984</v>
      </c>
      <c r="F434" s="1557" t="s">
        <v>1363</v>
      </c>
      <c r="G434" s="1568">
        <v>10.210000000000001</v>
      </c>
      <c r="H434" s="1568">
        <v>10.17</v>
      </c>
      <c r="I434" s="1561">
        <v>10.14</v>
      </c>
    </row>
    <row r="435" spans="3:9">
      <c r="C435" s="1557" t="s">
        <v>465</v>
      </c>
      <c r="D435" s="1561" t="s">
        <v>348</v>
      </c>
      <c r="F435" s="1557" t="s">
        <v>502</v>
      </c>
      <c r="G435" s="1568">
        <v>10.210000000000001</v>
      </c>
      <c r="H435" s="1568">
        <v>10.17</v>
      </c>
      <c r="I435" s="1561">
        <v>10.14</v>
      </c>
    </row>
    <row r="436" spans="3:9">
      <c r="C436" s="1557" t="s">
        <v>465</v>
      </c>
      <c r="D436" s="1561" t="s">
        <v>1178</v>
      </c>
      <c r="F436" s="1557" t="s">
        <v>108</v>
      </c>
      <c r="G436" s="1568">
        <v>10.210000000000001</v>
      </c>
      <c r="H436" s="1568">
        <v>10.17</v>
      </c>
      <c r="I436" s="1561">
        <v>10.14</v>
      </c>
    </row>
    <row r="437" spans="3:9">
      <c r="C437" s="1557" t="s">
        <v>465</v>
      </c>
      <c r="D437" s="1561" t="s">
        <v>606</v>
      </c>
      <c r="F437" s="1557" t="s">
        <v>1362</v>
      </c>
      <c r="G437" s="1568">
        <v>10.210000000000001</v>
      </c>
      <c r="H437" s="1568">
        <v>10.17</v>
      </c>
      <c r="I437" s="1561">
        <v>10.14</v>
      </c>
    </row>
    <row r="438" spans="3:9">
      <c r="C438" s="1557" t="s">
        <v>465</v>
      </c>
      <c r="D438" s="1561" t="s">
        <v>1464</v>
      </c>
      <c r="F438" s="1557" t="s">
        <v>1287</v>
      </c>
      <c r="G438" s="1568">
        <v>10.210000000000001</v>
      </c>
      <c r="H438" s="1568">
        <v>10.17</v>
      </c>
      <c r="I438" s="1561">
        <v>10.14</v>
      </c>
    </row>
    <row r="439" spans="3:9">
      <c r="C439" s="1557" t="s">
        <v>465</v>
      </c>
      <c r="D439" s="1561" t="s">
        <v>1758</v>
      </c>
      <c r="F439" s="1557" t="s">
        <v>1254</v>
      </c>
      <c r="G439" s="1568">
        <v>10.210000000000001</v>
      </c>
      <c r="H439" s="1568">
        <v>10.17</v>
      </c>
      <c r="I439" s="1561">
        <v>10.14</v>
      </c>
    </row>
    <row r="440" spans="3:9">
      <c r="C440" s="1557" t="s">
        <v>465</v>
      </c>
      <c r="D440" s="1561" t="s">
        <v>504</v>
      </c>
      <c r="F440" s="1557" t="s">
        <v>104</v>
      </c>
      <c r="G440" s="1568">
        <v>10.210000000000001</v>
      </c>
      <c r="H440" s="1568">
        <v>10.17</v>
      </c>
      <c r="I440" s="1561">
        <v>10.14</v>
      </c>
    </row>
    <row r="441" spans="3:9">
      <c r="C441" s="1557" t="s">
        <v>465</v>
      </c>
      <c r="D441" s="1561" t="s">
        <v>1983</v>
      </c>
      <c r="F441" s="1557" t="s">
        <v>1246</v>
      </c>
      <c r="G441" s="1568">
        <v>10.210000000000001</v>
      </c>
      <c r="H441" s="1568">
        <v>10.17</v>
      </c>
      <c r="I441" s="1561">
        <v>10.14</v>
      </c>
    </row>
    <row r="442" spans="3:9">
      <c r="C442" s="1557" t="s">
        <v>465</v>
      </c>
      <c r="D442" s="1561" t="s">
        <v>1951</v>
      </c>
      <c r="F442" s="1557" t="s">
        <v>1982</v>
      </c>
      <c r="G442" s="1568">
        <v>10.210000000000001</v>
      </c>
      <c r="H442" s="1568">
        <v>10.17</v>
      </c>
      <c r="I442" s="1561">
        <v>10.14</v>
      </c>
    </row>
    <row r="443" spans="3:9">
      <c r="C443" s="1557" t="s">
        <v>465</v>
      </c>
      <c r="D443" s="1561" t="s">
        <v>1723</v>
      </c>
      <c r="F443" s="1557" t="s">
        <v>983</v>
      </c>
      <c r="G443" s="1568">
        <v>10.210000000000001</v>
      </c>
      <c r="H443" s="1568">
        <v>10.17</v>
      </c>
      <c r="I443" s="1561">
        <v>10.14</v>
      </c>
    </row>
    <row r="444" spans="3:9">
      <c r="C444" s="1557" t="s">
        <v>465</v>
      </c>
      <c r="D444" s="1561" t="s">
        <v>1267</v>
      </c>
      <c r="F444" s="1557" t="s">
        <v>1062</v>
      </c>
      <c r="G444" s="1568">
        <v>10.210000000000001</v>
      </c>
      <c r="H444" s="1568">
        <v>10.17</v>
      </c>
      <c r="I444" s="1561">
        <v>10.14</v>
      </c>
    </row>
    <row r="445" spans="3:9">
      <c r="C445" s="1557" t="s">
        <v>465</v>
      </c>
      <c r="D445" s="1561" t="s">
        <v>1561</v>
      </c>
      <c r="F445" s="1557" t="s">
        <v>1207</v>
      </c>
      <c r="G445" s="1568">
        <v>10.210000000000001</v>
      </c>
      <c r="H445" s="1568">
        <v>10.17</v>
      </c>
      <c r="I445" s="1561">
        <v>10.14</v>
      </c>
    </row>
    <row r="446" spans="3:9">
      <c r="C446" s="1557" t="s">
        <v>465</v>
      </c>
      <c r="D446" s="1561" t="s">
        <v>1980</v>
      </c>
      <c r="F446" s="1557" t="s">
        <v>835</v>
      </c>
      <c r="G446" s="1568">
        <v>10.210000000000001</v>
      </c>
      <c r="H446" s="1568">
        <v>10.17</v>
      </c>
      <c r="I446" s="1561">
        <v>10.14</v>
      </c>
    </row>
    <row r="447" spans="3:9">
      <c r="C447" s="1557" t="s">
        <v>465</v>
      </c>
      <c r="D447" s="1561" t="s">
        <v>1978</v>
      </c>
      <c r="F447" s="1557" t="s">
        <v>1069</v>
      </c>
      <c r="G447" s="1568">
        <v>10.210000000000001</v>
      </c>
      <c r="H447" s="1568">
        <v>10.17</v>
      </c>
      <c r="I447" s="1561">
        <v>10.14</v>
      </c>
    </row>
    <row r="448" spans="3:9">
      <c r="C448" s="1557" t="s">
        <v>465</v>
      </c>
      <c r="D448" s="1561" t="s">
        <v>1200</v>
      </c>
      <c r="F448" s="1557" t="s">
        <v>1065</v>
      </c>
      <c r="G448" s="1568">
        <v>10.210000000000001</v>
      </c>
      <c r="H448" s="1568">
        <v>10.17</v>
      </c>
      <c r="I448" s="1561">
        <v>10.14</v>
      </c>
    </row>
    <row r="449" spans="3:9">
      <c r="C449" s="1557" t="s">
        <v>465</v>
      </c>
      <c r="D449" s="1561" t="s">
        <v>1975</v>
      </c>
      <c r="F449" s="1557" t="s">
        <v>1055</v>
      </c>
      <c r="G449" s="1568">
        <v>10.210000000000001</v>
      </c>
      <c r="H449" s="1568">
        <v>10.17</v>
      </c>
      <c r="I449" s="1561">
        <v>10.14</v>
      </c>
    </row>
    <row r="450" spans="3:9">
      <c r="C450" s="1557" t="s">
        <v>465</v>
      </c>
      <c r="D450" s="1561" t="s">
        <v>1974</v>
      </c>
      <c r="F450" s="1557" t="s">
        <v>110</v>
      </c>
      <c r="G450" s="1568">
        <v>10.210000000000001</v>
      </c>
      <c r="H450" s="1568">
        <v>10.17</v>
      </c>
      <c r="I450" s="1561">
        <v>10.14</v>
      </c>
    </row>
    <row r="451" spans="3:9" ht="14.25">
      <c r="C451" s="1557" t="s">
        <v>465</v>
      </c>
      <c r="D451" s="1561" t="s">
        <v>1971</v>
      </c>
      <c r="F451" s="1558" t="s">
        <v>788</v>
      </c>
      <c r="G451" s="1570">
        <v>10.210000000000001</v>
      </c>
      <c r="H451" s="1570">
        <v>10.17</v>
      </c>
      <c r="I451" s="1562">
        <v>10.14</v>
      </c>
    </row>
    <row r="452" spans="3:9">
      <c r="C452" s="1557" t="s">
        <v>465</v>
      </c>
      <c r="D452" s="1561" t="s">
        <v>1970</v>
      </c>
    </row>
    <row r="453" spans="3:9">
      <c r="C453" s="1557" t="s">
        <v>465</v>
      </c>
      <c r="D453" s="1561" t="s">
        <v>336</v>
      </c>
    </row>
    <row r="454" spans="3:9">
      <c r="C454" s="1557" t="s">
        <v>465</v>
      </c>
      <c r="D454" s="1561" t="s">
        <v>1968</v>
      </c>
    </row>
    <row r="455" spans="3:9">
      <c r="C455" s="1557" t="s">
        <v>465</v>
      </c>
      <c r="D455" s="1561" t="s">
        <v>1965</v>
      </c>
    </row>
    <row r="456" spans="3:9">
      <c r="C456" s="1557" t="s">
        <v>465</v>
      </c>
      <c r="D456" s="1561" t="s">
        <v>302</v>
      </c>
    </row>
    <row r="457" spans="3:9">
      <c r="C457" s="1557" t="s">
        <v>465</v>
      </c>
      <c r="D457" s="1561" t="s">
        <v>1964</v>
      </c>
    </row>
    <row r="458" spans="3:9">
      <c r="C458" s="1557" t="s">
        <v>465</v>
      </c>
      <c r="D458" s="1561" t="s">
        <v>1963</v>
      </c>
    </row>
    <row r="459" spans="3:9">
      <c r="C459" s="1557" t="s">
        <v>1939</v>
      </c>
      <c r="D459" s="1561" t="s">
        <v>1961</v>
      </c>
    </row>
    <row r="460" spans="3:9">
      <c r="C460" s="1557" t="s">
        <v>1939</v>
      </c>
      <c r="D460" s="1561" t="s">
        <v>1447</v>
      </c>
    </row>
    <row r="461" spans="3:9">
      <c r="C461" s="1557" t="s">
        <v>1939</v>
      </c>
      <c r="D461" s="1561" t="s">
        <v>1960</v>
      </c>
    </row>
    <row r="462" spans="3:9">
      <c r="C462" s="1557" t="s">
        <v>1939</v>
      </c>
      <c r="D462" s="1561" t="s">
        <v>1959</v>
      </c>
    </row>
    <row r="463" spans="3:9">
      <c r="C463" s="1557" t="s">
        <v>1939</v>
      </c>
      <c r="D463" s="1561" t="s">
        <v>1958</v>
      </c>
    </row>
    <row r="464" spans="3:9">
      <c r="C464" s="1557" t="s">
        <v>1939</v>
      </c>
      <c r="D464" s="1561" t="s">
        <v>1660</v>
      </c>
    </row>
    <row r="465" spans="3:4">
      <c r="C465" s="1557" t="s">
        <v>1939</v>
      </c>
      <c r="D465" s="1561" t="s">
        <v>1957</v>
      </c>
    </row>
    <row r="466" spans="3:4">
      <c r="C466" s="1557" t="s">
        <v>1939</v>
      </c>
      <c r="D466" s="1561" t="s">
        <v>1953</v>
      </c>
    </row>
    <row r="467" spans="3:4">
      <c r="C467" s="1557" t="s">
        <v>1939</v>
      </c>
      <c r="D467" s="1561" t="s">
        <v>1341</v>
      </c>
    </row>
    <row r="468" spans="3:4">
      <c r="C468" s="1557" t="s">
        <v>1939</v>
      </c>
      <c r="D468" s="1561" t="s">
        <v>1764</v>
      </c>
    </row>
    <row r="469" spans="3:4">
      <c r="C469" s="1557" t="s">
        <v>1939</v>
      </c>
      <c r="D469" s="1561" t="s">
        <v>1952</v>
      </c>
    </row>
    <row r="470" spans="3:4">
      <c r="C470" s="1557" t="s">
        <v>1939</v>
      </c>
      <c r="D470" s="1561" t="s">
        <v>919</v>
      </c>
    </row>
    <row r="471" spans="3:4">
      <c r="C471" s="1557" t="s">
        <v>1939</v>
      </c>
      <c r="D471" s="1561" t="s">
        <v>1671</v>
      </c>
    </row>
    <row r="472" spans="3:4">
      <c r="C472" s="1557" t="s">
        <v>1939</v>
      </c>
      <c r="D472" s="1561" t="s">
        <v>1950</v>
      </c>
    </row>
    <row r="473" spans="3:4">
      <c r="C473" s="1557" t="s">
        <v>1939</v>
      </c>
      <c r="D473" s="1561" t="s">
        <v>1949</v>
      </c>
    </row>
    <row r="474" spans="3:4">
      <c r="C474" s="1557" t="s">
        <v>1939</v>
      </c>
      <c r="D474" s="1561" t="s">
        <v>1948</v>
      </c>
    </row>
    <row r="475" spans="3:4">
      <c r="C475" s="1557" t="s">
        <v>1939</v>
      </c>
      <c r="D475" s="1561" t="s">
        <v>1947</v>
      </c>
    </row>
    <row r="476" spans="3:4">
      <c r="C476" s="1557" t="s">
        <v>1939</v>
      </c>
      <c r="D476" s="1561" t="s">
        <v>1945</v>
      </c>
    </row>
    <row r="477" spans="3:4">
      <c r="C477" s="1557" t="s">
        <v>1939</v>
      </c>
      <c r="D477" s="1561" t="s">
        <v>1944</v>
      </c>
    </row>
    <row r="478" spans="3:4">
      <c r="C478" s="1557" t="s">
        <v>1939</v>
      </c>
      <c r="D478" s="1561" t="s">
        <v>1942</v>
      </c>
    </row>
    <row r="479" spans="3:4">
      <c r="C479" s="1557" t="s">
        <v>1939</v>
      </c>
      <c r="D479" s="1561" t="s">
        <v>975</v>
      </c>
    </row>
    <row r="480" spans="3:4">
      <c r="C480" s="1557" t="s">
        <v>1939</v>
      </c>
      <c r="D480" s="1561" t="s">
        <v>1941</v>
      </c>
    </row>
    <row r="481" spans="3:4">
      <c r="C481" s="1557" t="s">
        <v>1939</v>
      </c>
      <c r="D481" s="1561" t="s">
        <v>1678</v>
      </c>
    </row>
    <row r="482" spans="3:4">
      <c r="C482" s="1557" t="s">
        <v>1939</v>
      </c>
      <c r="D482" s="1561" t="s">
        <v>1291</v>
      </c>
    </row>
    <row r="483" spans="3:4">
      <c r="C483" s="1557" t="s">
        <v>1939</v>
      </c>
      <c r="D483" s="1561" t="s">
        <v>1940</v>
      </c>
    </row>
    <row r="484" spans="3:4">
      <c r="C484" s="1557" t="s">
        <v>100</v>
      </c>
      <c r="D484" s="1561" t="s">
        <v>1938</v>
      </c>
    </row>
    <row r="485" spans="3:4">
      <c r="C485" s="1557" t="s">
        <v>100</v>
      </c>
      <c r="D485" s="1561" t="s">
        <v>473</v>
      </c>
    </row>
    <row r="486" spans="3:4">
      <c r="C486" s="1557" t="s">
        <v>100</v>
      </c>
      <c r="D486" s="1561" t="s">
        <v>801</v>
      </c>
    </row>
    <row r="487" spans="3:4">
      <c r="C487" s="1557" t="s">
        <v>100</v>
      </c>
      <c r="D487" s="1561" t="s">
        <v>1937</v>
      </c>
    </row>
    <row r="488" spans="3:4">
      <c r="C488" s="1557" t="s">
        <v>100</v>
      </c>
      <c r="D488" s="1561" t="s">
        <v>1126</v>
      </c>
    </row>
    <row r="489" spans="3:4">
      <c r="C489" s="1557" t="s">
        <v>100</v>
      </c>
      <c r="D489" s="1561" t="s">
        <v>1936</v>
      </c>
    </row>
    <row r="490" spans="3:4">
      <c r="C490" s="1557" t="s">
        <v>100</v>
      </c>
      <c r="D490" s="1561" t="s">
        <v>1212</v>
      </c>
    </row>
    <row r="491" spans="3:4">
      <c r="C491" s="1557" t="s">
        <v>100</v>
      </c>
      <c r="D491" s="1561" t="s">
        <v>458</v>
      </c>
    </row>
    <row r="492" spans="3:4">
      <c r="C492" s="1557" t="s">
        <v>100</v>
      </c>
      <c r="D492" s="1561" t="s">
        <v>1935</v>
      </c>
    </row>
    <row r="493" spans="3:4">
      <c r="C493" s="1557" t="s">
        <v>100</v>
      </c>
      <c r="D493" s="1561" t="s">
        <v>1910</v>
      </c>
    </row>
    <row r="494" spans="3:4">
      <c r="C494" s="1557" t="s">
        <v>100</v>
      </c>
      <c r="D494" s="1561" t="s">
        <v>744</v>
      </c>
    </row>
    <row r="495" spans="3:4">
      <c r="C495" s="1557" t="s">
        <v>100</v>
      </c>
      <c r="D495" s="1561" t="s">
        <v>1923</v>
      </c>
    </row>
    <row r="496" spans="3:4">
      <c r="C496" s="1557" t="s">
        <v>100</v>
      </c>
      <c r="D496" s="1561" t="s">
        <v>682</v>
      </c>
    </row>
    <row r="497" spans="3:4">
      <c r="C497" s="1557" t="s">
        <v>100</v>
      </c>
      <c r="D497" s="1561" t="s">
        <v>1471</v>
      </c>
    </row>
    <row r="498" spans="3:4">
      <c r="C498" s="1557" t="s">
        <v>100</v>
      </c>
      <c r="D498" s="1561" t="s">
        <v>351</v>
      </c>
    </row>
    <row r="499" spans="3:4">
      <c r="C499" s="1557" t="s">
        <v>100</v>
      </c>
      <c r="D499" s="1561" t="s">
        <v>1932</v>
      </c>
    </row>
    <row r="500" spans="3:4">
      <c r="C500" s="1557" t="s">
        <v>100</v>
      </c>
      <c r="D500" s="1561" t="s">
        <v>1147</v>
      </c>
    </row>
    <row r="501" spans="3:4">
      <c r="C501" s="1557" t="s">
        <v>100</v>
      </c>
      <c r="D501" s="1561" t="s">
        <v>1669</v>
      </c>
    </row>
    <row r="502" spans="3:4">
      <c r="C502" s="1557" t="s">
        <v>100</v>
      </c>
      <c r="D502" s="1561" t="s">
        <v>1835</v>
      </c>
    </row>
    <row r="503" spans="3:4">
      <c r="C503" s="1557" t="s">
        <v>100</v>
      </c>
      <c r="D503" s="1561" t="s">
        <v>1410</v>
      </c>
    </row>
    <row r="504" spans="3:4">
      <c r="C504" s="1557" t="s">
        <v>100</v>
      </c>
      <c r="D504" s="1561" t="s">
        <v>768</v>
      </c>
    </row>
    <row r="505" spans="3:4">
      <c r="C505" s="1557" t="s">
        <v>100</v>
      </c>
      <c r="D505" s="1561" t="s">
        <v>1930</v>
      </c>
    </row>
    <row r="506" spans="3:4">
      <c r="C506" s="1557" t="s">
        <v>100</v>
      </c>
      <c r="D506" s="1561" t="s">
        <v>1929</v>
      </c>
    </row>
    <row r="507" spans="3:4">
      <c r="C507" s="1557" t="s">
        <v>100</v>
      </c>
      <c r="D507" s="1561" t="s">
        <v>1458</v>
      </c>
    </row>
    <row r="508" spans="3:4">
      <c r="C508" s="1557" t="s">
        <v>100</v>
      </c>
      <c r="D508" s="1561" t="s">
        <v>1928</v>
      </c>
    </row>
    <row r="509" spans="3:4">
      <c r="C509" s="1557" t="s">
        <v>100</v>
      </c>
      <c r="D509" s="1561" t="s">
        <v>420</v>
      </c>
    </row>
    <row r="510" spans="3:4">
      <c r="C510" s="1557" t="s">
        <v>100</v>
      </c>
      <c r="D510" s="1561" t="s">
        <v>1228</v>
      </c>
    </row>
    <row r="511" spans="3:4">
      <c r="C511" s="1557" t="s">
        <v>100</v>
      </c>
      <c r="D511" s="1561" t="s">
        <v>1175</v>
      </c>
    </row>
    <row r="512" spans="3:4">
      <c r="C512" s="1557" t="s">
        <v>100</v>
      </c>
      <c r="D512" s="1561" t="s">
        <v>1661</v>
      </c>
    </row>
    <row r="513" spans="3:4">
      <c r="C513" s="1557" t="s">
        <v>100</v>
      </c>
      <c r="D513" s="1561" t="s">
        <v>1925</v>
      </c>
    </row>
    <row r="514" spans="3:4">
      <c r="C514" s="1557" t="s">
        <v>100</v>
      </c>
      <c r="D514" s="1561" t="s">
        <v>904</v>
      </c>
    </row>
    <row r="515" spans="3:4">
      <c r="C515" s="1557" t="s">
        <v>100</v>
      </c>
      <c r="D515" s="1561" t="s">
        <v>1131</v>
      </c>
    </row>
    <row r="516" spans="3:4">
      <c r="C516" s="1557" t="s">
        <v>100</v>
      </c>
      <c r="D516" s="1561" t="s">
        <v>955</v>
      </c>
    </row>
    <row r="517" spans="3:4">
      <c r="C517" s="1557" t="s">
        <v>100</v>
      </c>
      <c r="D517" s="1561" t="s">
        <v>1244</v>
      </c>
    </row>
    <row r="518" spans="3:4">
      <c r="C518" s="1557" t="s">
        <v>100</v>
      </c>
      <c r="D518" s="1561" t="s">
        <v>1034</v>
      </c>
    </row>
    <row r="519" spans="3:4">
      <c r="C519" s="1557" t="s">
        <v>935</v>
      </c>
      <c r="D519" s="1561" t="s">
        <v>670</v>
      </c>
    </row>
    <row r="520" spans="3:4">
      <c r="C520" s="1557" t="s">
        <v>935</v>
      </c>
      <c r="D520" s="1561" t="s">
        <v>1924</v>
      </c>
    </row>
    <row r="521" spans="3:4">
      <c r="C521" s="1557" t="s">
        <v>935</v>
      </c>
      <c r="D521" s="1561" t="s">
        <v>483</v>
      </c>
    </row>
    <row r="522" spans="3:4">
      <c r="C522" s="1557" t="s">
        <v>935</v>
      </c>
      <c r="D522" s="1561" t="s">
        <v>210</v>
      </c>
    </row>
    <row r="523" spans="3:4">
      <c r="C523" s="1557" t="s">
        <v>935</v>
      </c>
      <c r="D523" s="1561" t="s">
        <v>1922</v>
      </c>
    </row>
    <row r="524" spans="3:4">
      <c r="C524" s="1557" t="s">
        <v>935</v>
      </c>
      <c r="D524" s="1561" t="s">
        <v>1921</v>
      </c>
    </row>
    <row r="525" spans="3:4">
      <c r="C525" s="1557" t="s">
        <v>935</v>
      </c>
      <c r="D525" s="1561" t="s">
        <v>1920</v>
      </c>
    </row>
    <row r="526" spans="3:4">
      <c r="C526" s="1557" t="s">
        <v>935</v>
      </c>
      <c r="D526" s="1561" t="s">
        <v>1919</v>
      </c>
    </row>
    <row r="527" spans="3:4">
      <c r="C527" s="1557" t="s">
        <v>935</v>
      </c>
      <c r="D527" s="1561" t="s">
        <v>1918</v>
      </c>
    </row>
    <row r="528" spans="3:4">
      <c r="C528" s="1557" t="s">
        <v>935</v>
      </c>
      <c r="D528" s="1561" t="s">
        <v>1917</v>
      </c>
    </row>
    <row r="529" spans="3:4">
      <c r="C529" s="1557" t="s">
        <v>935</v>
      </c>
      <c r="D529" s="1561" t="s">
        <v>1916</v>
      </c>
    </row>
    <row r="530" spans="3:4">
      <c r="C530" s="1557" t="s">
        <v>935</v>
      </c>
      <c r="D530" s="1561" t="s">
        <v>1548</v>
      </c>
    </row>
    <row r="531" spans="3:4">
      <c r="C531" s="1557" t="s">
        <v>935</v>
      </c>
      <c r="D531" s="1561" t="s">
        <v>1915</v>
      </c>
    </row>
    <row r="532" spans="3:4">
      <c r="C532" s="1557" t="s">
        <v>935</v>
      </c>
      <c r="D532" s="1561" t="s">
        <v>1609</v>
      </c>
    </row>
    <row r="533" spans="3:4">
      <c r="C533" s="1557" t="s">
        <v>935</v>
      </c>
      <c r="D533" s="1561" t="s">
        <v>1371</v>
      </c>
    </row>
    <row r="534" spans="3:4">
      <c r="C534" s="1557" t="s">
        <v>935</v>
      </c>
      <c r="D534" s="1561" t="s">
        <v>126</v>
      </c>
    </row>
    <row r="535" spans="3:4">
      <c r="C535" s="1557" t="s">
        <v>935</v>
      </c>
      <c r="D535" s="1561" t="s">
        <v>969</v>
      </c>
    </row>
    <row r="536" spans="3:4">
      <c r="C536" s="1557" t="s">
        <v>935</v>
      </c>
      <c r="D536" s="1561" t="s">
        <v>1083</v>
      </c>
    </row>
    <row r="537" spans="3:4">
      <c r="C537" s="1557" t="s">
        <v>935</v>
      </c>
      <c r="D537" s="1561" t="s">
        <v>1913</v>
      </c>
    </row>
    <row r="538" spans="3:4">
      <c r="C538" s="1557" t="s">
        <v>935</v>
      </c>
      <c r="D538" s="1561" t="s">
        <v>1562</v>
      </c>
    </row>
    <row r="539" spans="3:4">
      <c r="C539" s="1557" t="s">
        <v>935</v>
      </c>
      <c r="D539" s="1561" t="s">
        <v>1807</v>
      </c>
    </row>
    <row r="540" spans="3:4">
      <c r="C540" s="1557" t="s">
        <v>935</v>
      </c>
      <c r="D540" s="1561" t="s">
        <v>1770</v>
      </c>
    </row>
    <row r="541" spans="3:4">
      <c r="C541" s="1557" t="s">
        <v>935</v>
      </c>
      <c r="D541" s="1561" t="s">
        <v>1421</v>
      </c>
    </row>
    <row r="542" spans="3:4">
      <c r="C542" s="1557" t="s">
        <v>935</v>
      </c>
      <c r="D542" s="1561" t="s">
        <v>1911</v>
      </c>
    </row>
    <row r="543" spans="3:4">
      <c r="C543" s="1557" t="s">
        <v>935</v>
      </c>
      <c r="D543" s="1561" t="s">
        <v>1909</v>
      </c>
    </row>
    <row r="544" spans="3:4">
      <c r="C544" s="1557" t="s">
        <v>935</v>
      </c>
      <c r="D544" s="1561" t="s">
        <v>1908</v>
      </c>
    </row>
    <row r="545" spans="3:4">
      <c r="C545" s="1557" t="s">
        <v>935</v>
      </c>
      <c r="D545" s="1561" t="s">
        <v>681</v>
      </c>
    </row>
    <row r="546" spans="3:4">
      <c r="C546" s="1557" t="s">
        <v>935</v>
      </c>
      <c r="D546" s="1561" t="s">
        <v>520</v>
      </c>
    </row>
    <row r="547" spans="3:4">
      <c r="C547" s="1557" t="s">
        <v>935</v>
      </c>
      <c r="D547" s="1561" t="s">
        <v>1680</v>
      </c>
    </row>
    <row r="548" spans="3:4">
      <c r="C548" s="1557" t="s">
        <v>935</v>
      </c>
      <c r="D548" s="1561" t="s">
        <v>1090</v>
      </c>
    </row>
    <row r="549" spans="3:4">
      <c r="C549" s="1557" t="s">
        <v>935</v>
      </c>
      <c r="D549" s="1561" t="s">
        <v>1905</v>
      </c>
    </row>
    <row r="550" spans="3:4">
      <c r="C550" s="1557" t="s">
        <v>935</v>
      </c>
      <c r="D550" s="1561" t="s">
        <v>20</v>
      </c>
    </row>
    <row r="551" spans="3:4">
      <c r="C551" s="1557" t="s">
        <v>935</v>
      </c>
      <c r="D551" s="1561" t="s">
        <v>1904</v>
      </c>
    </row>
    <row r="552" spans="3:4">
      <c r="C552" s="1557" t="s">
        <v>935</v>
      </c>
      <c r="D552" s="1561" t="s">
        <v>1903</v>
      </c>
    </row>
    <row r="553" spans="3:4">
      <c r="C553" s="1557" t="s">
        <v>935</v>
      </c>
      <c r="D553" s="1561" t="s">
        <v>1902</v>
      </c>
    </row>
    <row r="554" spans="3:4">
      <c r="C554" s="1557" t="s">
        <v>935</v>
      </c>
      <c r="D554" s="1561" t="s">
        <v>1361</v>
      </c>
    </row>
    <row r="555" spans="3:4">
      <c r="C555" s="1557" t="s">
        <v>935</v>
      </c>
      <c r="D555" s="1561" t="s">
        <v>1901</v>
      </c>
    </row>
    <row r="556" spans="3:4">
      <c r="C556" s="1557" t="s">
        <v>935</v>
      </c>
      <c r="D556" s="1561" t="s">
        <v>1427</v>
      </c>
    </row>
    <row r="557" spans="3:4">
      <c r="C557" s="1557" t="s">
        <v>935</v>
      </c>
      <c r="D557" s="1561" t="s">
        <v>1900</v>
      </c>
    </row>
    <row r="558" spans="3:4">
      <c r="C558" s="1557" t="s">
        <v>935</v>
      </c>
      <c r="D558" s="1561" t="s">
        <v>1899</v>
      </c>
    </row>
    <row r="559" spans="3:4">
      <c r="C559" s="1557" t="s">
        <v>935</v>
      </c>
      <c r="D559" s="1561" t="s">
        <v>885</v>
      </c>
    </row>
    <row r="560" spans="3:4">
      <c r="C560" s="1557" t="s">
        <v>935</v>
      </c>
      <c r="D560" s="1561" t="s">
        <v>1898</v>
      </c>
    </row>
    <row r="561" spans="3:4">
      <c r="C561" s="1557" t="s">
        <v>935</v>
      </c>
      <c r="D561" s="1561" t="s">
        <v>1897</v>
      </c>
    </row>
    <row r="562" spans="3:4">
      <c r="C562" s="1557" t="s">
        <v>935</v>
      </c>
      <c r="D562" s="1561" t="s">
        <v>1640</v>
      </c>
    </row>
    <row r="563" spans="3:4">
      <c r="C563" s="1557" t="s">
        <v>935</v>
      </c>
      <c r="D563" s="1561" t="s">
        <v>1896</v>
      </c>
    </row>
    <row r="564" spans="3:4">
      <c r="C564" s="1557" t="s">
        <v>935</v>
      </c>
      <c r="D564" s="1561" t="s">
        <v>1895</v>
      </c>
    </row>
    <row r="565" spans="3:4">
      <c r="C565" s="1557" t="s">
        <v>935</v>
      </c>
      <c r="D565" s="1561" t="s">
        <v>1893</v>
      </c>
    </row>
    <row r="566" spans="3:4">
      <c r="C566" s="1557" t="s">
        <v>935</v>
      </c>
      <c r="D566" s="1561" t="s">
        <v>668</v>
      </c>
    </row>
    <row r="567" spans="3:4">
      <c r="C567" s="1557" t="s">
        <v>935</v>
      </c>
      <c r="D567" s="1561" t="s">
        <v>1460</v>
      </c>
    </row>
    <row r="568" spans="3:4">
      <c r="C568" s="1557" t="s">
        <v>935</v>
      </c>
      <c r="D568" s="1561" t="s">
        <v>1732</v>
      </c>
    </row>
    <row r="569" spans="3:4">
      <c r="C569" s="1557" t="s">
        <v>935</v>
      </c>
      <c r="D569" s="1561" t="s">
        <v>167</v>
      </c>
    </row>
    <row r="570" spans="3:4">
      <c r="C570" s="1557" t="s">
        <v>935</v>
      </c>
      <c r="D570" s="1561" t="s">
        <v>1892</v>
      </c>
    </row>
    <row r="571" spans="3:4">
      <c r="C571" s="1557" t="s">
        <v>935</v>
      </c>
      <c r="D571" s="1561" t="s">
        <v>1876</v>
      </c>
    </row>
    <row r="572" spans="3:4">
      <c r="C572" s="1557" t="s">
        <v>935</v>
      </c>
      <c r="D572" s="1561" t="s">
        <v>1889</v>
      </c>
    </row>
    <row r="573" spans="3:4">
      <c r="C573" s="1557" t="s">
        <v>935</v>
      </c>
      <c r="D573" s="1561" t="s">
        <v>1888</v>
      </c>
    </row>
    <row r="574" spans="3:4">
      <c r="C574" s="1557" t="s">
        <v>935</v>
      </c>
      <c r="D574" s="1561" t="s">
        <v>1887</v>
      </c>
    </row>
    <row r="575" spans="3:4">
      <c r="C575" s="1557" t="s">
        <v>935</v>
      </c>
      <c r="D575" s="1561" t="s">
        <v>912</v>
      </c>
    </row>
    <row r="576" spans="3:4">
      <c r="C576" s="1557" t="s">
        <v>935</v>
      </c>
      <c r="D576" s="1561" t="s">
        <v>1488</v>
      </c>
    </row>
    <row r="577" spans="3:4">
      <c r="C577" s="1557" t="s">
        <v>935</v>
      </c>
      <c r="D577" s="1561" t="s">
        <v>1814</v>
      </c>
    </row>
    <row r="578" spans="3:4">
      <c r="C578" s="1557" t="s">
        <v>935</v>
      </c>
      <c r="D578" s="1561" t="s">
        <v>1188</v>
      </c>
    </row>
    <row r="579" spans="3:4">
      <c r="C579" s="1557" t="s">
        <v>935</v>
      </c>
      <c r="D579" s="1561" t="s">
        <v>1886</v>
      </c>
    </row>
    <row r="580" spans="3:4">
      <c r="C580" s="1557" t="s">
        <v>935</v>
      </c>
      <c r="D580" s="1561" t="s">
        <v>1885</v>
      </c>
    </row>
    <row r="581" spans="3:4">
      <c r="C581" s="1557" t="s">
        <v>935</v>
      </c>
      <c r="D581" s="1561" t="s">
        <v>1125</v>
      </c>
    </row>
    <row r="582" spans="3:4">
      <c r="C582" s="1557" t="s">
        <v>472</v>
      </c>
      <c r="D582" s="1561" t="s">
        <v>287</v>
      </c>
    </row>
    <row r="583" spans="3:4">
      <c r="C583" s="1557" t="s">
        <v>472</v>
      </c>
      <c r="D583" s="1561" t="s">
        <v>1615</v>
      </c>
    </row>
    <row r="584" spans="3:4">
      <c r="C584" s="1557" t="s">
        <v>472</v>
      </c>
      <c r="D584" s="1561" t="s">
        <v>1884</v>
      </c>
    </row>
    <row r="585" spans="3:4">
      <c r="C585" s="1557" t="s">
        <v>472</v>
      </c>
      <c r="D585" s="1561" t="s">
        <v>1194</v>
      </c>
    </row>
    <row r="586" spans="3:4">
      <c r="C586" s="1557" t="s">
        <v>472</v>
      </c>
      <c r="D586" s="1561" t="s">
        <v>941</v>
      </c>
    </row>
    <row r="587" spans="3:4">
      <c r="C587" s="1557" t="s">
        <v>472</v>
      </c>
      <c r="D587" s="1561" t="s">
        <v>1883</v>
      </c>
    </row>
    <row r="588" spans="3:4">
      <c r="C588" s="1557" t="s">
        <v>472</v>
      </c>
      <c r="D588" s="1561" t="s">
        <v>1541</v>
      </c>
    </row>
    <row r="589" spans="3:4">
      <c r="C589" s="1557" t="s">
        <v>472</v>
      </c>
      <c r="D589" s="1561" t="s">
        <v>1882</v>
      </c>
    </row>
    <row r="590" spans="3:4">
      <c r="C590" s="1557" t="s">
        <v>472</v>
      </c>
      <c r="D590" s="1561" t="s">
        <v>820</v>
      </c>
    </row>
    <row r="591" spans="3:4">
      <c r="C591" s="1557" t="s">
        <v>472</v>
      </c>
      <c r="D591" s="1561" t="s">
        <v>1368</v>
      </c>
    </row>
    <row r="592" spans="3:4">
      <c r="C592" s="1557" t="s">
        <v>472</v>
      </c>
      <c r="D592" s="1561" t="s">
        <v>1881</v>
      </c>
    </row>
    <row r="593" spans="3:4">
      <c r="C593" s="1557" t="s">
        <v>472</v>
      </c>
      <c r="D593" s="1561" t="s">
        <v>138</v>
      </c>
    </row>
    <row r="594" spans="3:4">
      <c r="C594" s="1557" t="s">
        <v>472</v>
      </c>
      <c r="D594" s="1561" t="s">
        <v>1445</v>
      </c>
    </row>
    <row r="595" spans="3:4">
      <c r="C595" s="1557" t="s">
        <v>472</v>
      </c>
      <c r="D595" s="1561" t="s">
        <v>1880</v>
      </c>
    </row>
    <row r="596" spans="3:4">
      <c r="C596" s="1557" t="s">
        <v>472</v>
      </c>
      <c r="D596" s="1561" t="s">
        <v>528</v>
      </c>
    </row>
    <row r="597" spans="3:4">
      <c r="C597" s="1557" t="s">
        <v>472</v>
      </c>
      <c r="D597" s="1561" t="s">
        <v>1879</v>
      </c>
    </row>
    <row r="598" spans="3:4">
      <c r="C598" s="1557" t="s">
        <v>472</v>
      </c>
      <c r="D598" s="1561" t="s">
        <v>285</v>
      </c>
    </row>
    <row r="599" spans="3:4">
      <c r="C599" s="1557" t="s">
        <v>472</v>
      </c>
      <c r="D599" s="1561" t="s">
        <v>1878</v>
      </c>
    </row>
    <row r="600" spans="3:4">
      <c r="C600" s="1557" t="s">
        <v>472</v>
      </c>
      <c r="D600" s="1561" t="s">
        <v>453</v>
      </c>
    </row>
    <row r="601" spans="3:4">
      <c r="C601" s="1557" t="s">
        <v>472</v>
      </c>
      <c r="D601" s="1561" t="s">
        <v>438</v>
      </c>
    </row>
    <row r="602" spans="3:4">
      <c r="C602" s="1557" t="s">
        <v>472</v>
      </c>
      <c r="D602" s="1561" t="s">
        <v>450</v>
      </c>
    </row>
    <row r="603" spans="3:4">
      <c r="C603" s="1557" t="s">
        <v>472</v>
      </c>
      <c r="D603" s="1561" t="s">
        <v>1877</v>
      </c>
    </row>
    <row r="604" spans="3:4">
      <c r="C604" s="1557" t="s">
        <v>472</v>
      </c>
      <c r="D604" s="1561" t="s">
        <v>1221</v>
      </c>
    </row>
    <row r="605" spans="3:4">
      <c r="C605" s="1557" t="s">
        <v>472</v>
      </c>
      <c r="D605" s="1561" t="s">
        <v>1875</v>
      </c>
    </row>
    <row r="606" spans="3:4">
      <c r="C606" s="1557" t="s">
        <v>472</v>
      </c>
      <c r="D606" s="1561" t="s">
        <v>1874</v>
      </c>
    </row>
    <row r="607" spans="3:4">
      <c r="C607" s="1557" t="s">
        <v>472</v>
      </c>
      <c r="D607" s="1561" t="s">
        <v>84</v>
      </c>
    </row>
    <row r="608" spans="3:4">
      <c r="C608" s="1557" t="s">
        <v>472</v>
      </c>
      <c r="D608" s="1561" t="s">
        <v>29</v>
      </c>
    </row>
    <row r="609" spans="3:4">
      <c r="C609" s="1557" t="s">
        <v>472</v>
      </c>
      <c r="D609" s="1561" t="s">
        <v>1872</v>
      </c>
    </row>
    <row r="610" spans="3:4">
      <c r="C610" s="1557" t="s">
        <v>472</v>
      </c>
      <c r="D610" s="1561" t="s">
        <v>1687</v>
      </c>
    </row>
    <row r="611" spans="3:4">
      <c r="C611" s="1557" t="s">
        <v>472</v>
      </c>
      <c r="D611" s="1561" t="s">
        <v>1401</v>
      </c>
    </row>
    <row r="612" spans="3:4">
      <c r="C612" s="1557" t="s">
        <v>472</v>
      </c>
      <c r="D612" s="1561" t="s">
        <v>1657</v>
      </c>
    </row>
    <row r="613" spans="3:4">
      <c r="C613" s="1557" t="s">
        <v>472</v>
      </c>
      <c r="D613" s="1561" t="s">
        <v>1871</v>
      </c>
    </row>
    <row r="614" spans="3:4">
      <c r="C614" s="1557" t="s">
        <v>472</v>
      </c>
      <c r="D614" s="1561" t="s">
        <v>1869</v>
      </c>
    </row>
    <row r="615" spans="3:4">
      <c r="C615" s="1557" t="s">
        <v>472</v>
      </c>
      <c r="D615" s="1561" t="s">
        <v>1868</v>
      </c>
    </row>
    <row r="616" spans="3:4">
      <c r="C616" s="1557" t="s">
        <v>472</v>
      </c>
      <c r="D616" s="1561" t="s">
        <v>697</v>
      </c>
    </row>
    <row r="617" spans="3:4">
      <c r="C617" s="1557" t="s">
        <v>472</v>
      </c>
      <c r="D617" s="1561" t="s">
        <v>1866</v>
      </c>
    </row>
    <row r="618" spans="3:4">
      <c r="C618" s="1557" t="s">
        <v>472</v>
      </c>
      <c r="D618" s="1561" t="s">
        <v>1865</v>
      </c>
    </row>
    <row r="619" spans="3:4">
      <c r="C619" s="1557" t="s">
        <v>472</v>
      </c>
      <c r="D619" s="1561" t="s">
        <v>1864</v>
      </c>
    </row>
    <row r="620" spans="3:4">
      <c r="C620" s="1557" t="s">
        <v>472</v>
      </c>
      <c r="D620" s="1561" t="s">
        <v>1346</v>
      </c>
    </row>
    <row r="621" spans="3:4">
      <c r="C621" s="1557" t="s">
        <v>472</v>
      </c>
      <c r="D621" s="1561" t="s">
        <v>646</v>
      </c>
    </row>
    <row r="622" spans="3:4">
      <c r="C622" s="1557" t="s">
        <v>472</v>
      </c>
      <c r="D622" s="1561" t="s">
        <v>357</v>
      </c>
    </row>
    <row r="623" spans="3:4">
      <c r="C623" s="1557" t="s">
        <v>472</v>
      </c>
      <c r="D623" s="1561" t="s">
        <v>791</v>
      </c>
    </row>
    <row r="624" spans="3:4">
      <c r="C624" s="1557" t="s">
        <v>472</v>
      </c>
      <c r="D624" s="1561" t="s">
        <v>1863</v>
      </c>
    </row>
    <row r="625" spans="3:4">
      <c r="C625" s="1557" t="s">
        <v>472</v>
      </c>
      <c r="D625" s="1561" t="s">
        <v>1862</v>
      </c>
    </row>
    <row r="626" spans="3:4">
      <c r="C626" s="1557" t="s">
        <v>472</v>
      </c>
      <c r="D626" s="1561" t="s">
        <v>1861</v>
      </c>
    </row>
    <row r="627" spans="3:4">
      <c r="C627" s="1557" t="s">
        <v>472</v>
      </c>
      <c r="D627" s="1561" t="s">
        <v>1860</v>
      </c>
    </row>
    <row r="628" spans="3:4">
      <c r="C628" s="1557" t="s">
        <v>472</v>
      </c>
      <c r="D628" s="1561" t="s">
        <v>227</v>
      </c>
    </row>
    <row r="629" spans="3:4">
      <c r="C629" s="1557" t="s">
        <v>472</v>
      </c>
      <c r="D629" s="1561" t="s">
        <v>1859</v>
      </c>
    </row>
    <row r="630" spans="3:4">
      <c r="C630" s="1557" t="s">
        <v>472</v>
      </c>
      <c r="D630" s="1561" t="s">
        <v>1858</v>
      </c>
    </row>
    <row r="631" spans="3:4">
      <c r="C631" s="1557" t="s">
        <v>472</v>
      </c>
      <c r="D631" s="1561" t="s">
        <v>1857</v>
      </c>
    </row>
    <row r="632" spans="3:4">
      <c r="C632" s="1557" t="s">
        <v>472</v>
      </c>
      <c r="D632" s="1561" t="s">
        <v>1855</v>
      </c>
    </row>
    <row r="633" spans="3:4">
      <c r="C633" s="1557" t="s">
        <v>472</v>
      </c>
      <c r="D633" s="1561" t="s">
        <v>503</v>
      </c>
    </row>
    <row r="634" spans="3:4">
      <c r="C634" s="1557" t="s">
        <v>472</v>
      </c>
      <c r="D634" s="1561" t="s">
        <v>1482</v>
      </c>
    </row>
    <row r="635" spans="3:4">
      <c r="C635" s="1557" t="s">
        <v>472</v>
      </c>
      <c r="D635" s="1561" t="s">
        <v>1854</v>
      </c>
    </row>
    <row r="636" spans="3:4">
      <c r="C636" s="1557" t="s">
        <v>223</v>
      </c>
      <c r="D636" s="1561" t="s">
        <v>739</v>
      </c>
    </row>
    <row r="637" spans="3:4">
      <c r="C637" s="1557" t="s">
        <v>223</v>
      </c>
      <c r="D637" s="1561" t="s">
        <v>145</v>
      </c>
    </row>
    <row r="638" spans="3:4">
      <c r="C638" s="1557" t="s">
        <v>223</v>
      </c>
      <c r="D638" s="1561" t="s">
        <v>1330</v>
      </c>
    </row>
    <row r="639" spans="3:4">
      <c r="C639" s="1557" t="s">
        <v>223</v>
      </c>
      <c r="D639" s="1561" t="s">
        <v>1853</v>
      </c>
    </row>
    <row r="640" spans="3:4">
      <c r="C640" s="1557" t="s">
        <v>223</v>
      </c>
      <c r="D640" s="1561" t="s">
        <v>1852</v>
      </c>
    </row>
    <row r="641" spans="3:4">
      <c r="C641" s="1557" t="s">
        <v>223</v>
      </c>
      <c r="D641" s="1561" t="s">
        <v>1275</v>
      </c>
    </row>
    <row r="642" spans="3:4">
      <c r="C642" s="1557" t="s">
        <v>223</v>
      </c>
      <c r="D642" s="1561" t="s">
        <v>569</v>
      </c>
    </row>
    <row r="643" spans="3:4">
      <c r="C643" s="1557" t="s">
        <v>223</v>
      </c>
      <c r="D643" s="1561" t="s">
        <v>90</v>
      </c>
    </row>
    <row r="644" spans="3:4">
      <c r="C644" s="1557" t="s">
        <v>223</v>
      </c>
      <c r="D644" s="1561" t="s">
        <v>1851</v>
      </c>
    </row>
    <row r="645" spans="3:4">
      <c r="C645" s="1557" t="s">
        <v>223</v>
      </c>
      <c r="D645" s="1561" t="s">
        <v>1850</v>
      </c>
    </row>
    <row r="646" spans="3:4">
      <c r="C646" s="1557" t="s">
        <v>223</v>
      </c>
      <c r="D646" s="1561" t="s">
        <v>777</v>
      </c>
    </row>
    <row r="647" spans="3:4">
      <c r="C647" s="1557" t="s">
        <v>223</v>
      </c>
      <c r="D647" s="1561" t="s">
        <v>1849</v>
      </c>
    </row>
    <row r="648" spans="3:4">
      <c r="C648" s="1557" t="s">
        <v>223</v>
      </c>
      <c r="D648" s="1561" t="s">
        <v>1848</v>
      </c>
    </row>
    <row r="649" spans="3:4">
      <c r="C649" s="1557" t="s">
        <v>223</v>
      </c>
      <c r="D649" s="1561" t="s">
        <v>1847</v>
      </c>
    </row>
    <row r="650" spans="3:4">
      <c r="C650" s="1557" t="s">
        <v>223</v>
      </c>
      <c r="D650" s="1561" t="s">
        <v>1846</v>
      </c>
    </row>
    <row r="651" spans="3:4">
      <c r="C651" s="1557" t="s">
        <v>223</v>
      </c>
      <c r="D651" s="1561" t="s">
        <v>70</v>
      </c>
    </row>
    <row r="652" spans="3:4">
      <c r="C652" s="1557" t="s">
        <v>223</v>
      </c>
      <c r="D652" s="1561" t="s">
        <v>1845</v>
      </c>
    </row>
    <row r="653" spans="3:4">
      <c r="C653" s="1557" t="s">
        <v>223</v>
      </c>
      <c r="D653" s="1561" t="s">
        <v>1842</v>
      </c>
    </row>
    <row r="654" spans="3:4">
      <c r="C654" s="1557" t="s">
        <v>223</v>
      </c>
      <c r="D654" s="1561" t="s">
        <v>623</v>
      </c>
    </row>
    <row r="655" spans="3:4">
      <c r="C655" s="1557" t="s">
        <v>223</v>
      </c>
      <c r="D655" s="1561" t="s">
        <v>1840</v>
      </c>
    </row>
    <row r="656" spans="3:4">
      <c r="C656" s="1557" t="s">
        <v>223</v>
      </c>
      <c r="D656" s="1561" t="s">
        <v>1839</v>
      </c>
    </row>
    <row r="657" spans="3:4">
      <c r="C657" s="1557" t="s">
        <v>223</v>
      </c>
      <c r="D657" s="1561" t="s">
        <v>51</v>
      </c>
    </row>
    <row r="658" spans="3:4">
      <c r="C658" s="1557" t="s">
        <v>223</v>
      </c>
      <c r="D658" s="1561" t="s">
        <v>1838</v>
      </c>
    </row>
    <row r="659" spans="3:4">
      <c r="C659" s="1557" t="s">
        <v>223</v>
      </c>
      <c r="D659" s="1561" t="s">
        <v>1120</v>
      </c>
    </row>
    <row r="660" spans="3:4">
      <c r="C660" s="1557" t="s">
        <v>223</v>
      </c>
      <c r="D660" s="1561" t="s">
        <v>1833</v>
      </c>
    </row>
    <row r="661" spans="3:4">
      <c r="C661" s="1557" t="s">
        <v>223</v>
      </c>
      <c r="D661" s="1561" t="s">
        <v>1832</v>
      </c>
    </row>
    <row r="662" spans="3:4">
      <c r="C662" s="1557" t="s">
        <v>223</v>
      </c>
      <c r="D662" s="1561" t="s">
        <v>1135</v>
      </c>
    </row>
    <row r="663" spans="3:4">
      <c r="C663" s="1557" t="s">
        <v>223</v>
      </c>
      <c r="D663" s="1561" t="s">
        <v>13</v>
      </c>
    </row>
    <row r="664" spans="3:4">
      <c r="C664" s="1557" t="s">
        <v>223</v>
      </c>
      <c r="D664" s="1561" t="s">
        <v>1256</v>
      </c>
    </row>
    <row r="665" spans="3:4">
      <c r="C665" s="1557" t="s">
        <v>223</v>
      </c>
      <c r="D665" s="1561" t="s">
        <v>1467</v>
      </c>
    </row>
    <row r="666" spans="3:4">
      <c r="C666" s="1557" t="s">
        <v>223</v>
      </c>
      <c r="D666" s="1561" t="s">
        <v>1830</v>
      </c>
    </row>
    <row r="667" spans="3:4">
      <c r="C667" s="1557" t="s">
        <v>223</v>
      </c>
      <c r="D667" s="1561" t="s">
        <v>1829</v>
      </c>
    </row>
    <row r="668" spans="3:4">
      <c r="C668" s="1557" t="s">
        <v>223</v>
      </c>
      <c r="D668" s="1561" t="s">
        <v>1828</v>
      </c>
    </row>
    <row r="669" spans="3:4">
      <c r="C669" s="1557" t="s">
        <v>223</v>
      </c>
      <c r="D669" s="1561" t="s">
        <v>343</v>
      </c>
    </row>
    <row r="670" spans="3:4">
      <c r="C670" s="1557" t="s">
        <v>223</v>
      </c>
      <c r="D670" s="1561" t="s">
        <v>1261</v>
      </c>
    </row>
    <row r="671" spans="3:4">
      <c r="C671" s="1557" t="s">
        <v>223</v>
      </c>
      <c r="D671" s="1561" t="s">
        <v>1826</v>
      </c>
    </row>
    <row r="672" spans="3:4">
      <c r="C672" s="1557" t="s">
        <v>223</v>
      </c>
      <c r="D672" s="1561" t="s">
        <v>619</v>
      </c>
    </row>
    <row r="673" spans="3:4">
      <c r="C673" s="1557" t="s">
        <v>223</v>
      </c>
      <c r="D673" s="1561" t="s">
        <v>1824</v>
      </c>
    </row>
    <row r="674" spans="3:4">
      <c r="C674" s="1557" t="s">
        <v>223</v>
      </c>
      <c r="D674" s="1561" t="s">
        <v>1823</v>
      </c>
    </row>
    <row r="675" spans="3:4">
      <c r="C675" s="1557" t="s">
        <v>223</v>
      </c>
      <c r="D675" s="1561" t="s">
        <v>1614</v>
      </c>
    </row>
    <row r="676" spans="3:4">
      <c r="C676" s="1557" t="s">
        <v>223</v>
      </c>
      <c r="D676" s="1561" t="s">
        <v>1822</v>
      </c>
    </row>
    <row r="677" spans="3:4">
      <c r="C677" s="1557" t="s">
        <v>223</v>
      </c>
      <c r="D677" s="1561" t="s">
        <v>4</v>
      </c>
    </row>
    <row r="678" spans="3:4">
      <c r="C678" s="1557" t="s">
        <v>223</v>
      </c>
      <c r="D678" s="1561" t="s">
        <v>427</v>
      </c>
    </row>
    <row r="679" spans="3:4">
      <c r="C679" s="1557" t="s">
        <v>223</v>
      </c>
      <c r="D679" s="1561" t="s">
        <v>1821</v>
      </c>
    </row>
    <row r="680" spans="3:4">
      <c r="C680" s="1557" t="s">
        <v>223</v>
      </c>
      <c r="D680" s="1561" t="s">
        <v>1725</v>
      </c>
    </row>
    <row r="681" spans="3:4">
      <c r="C681" s="1557" t="s">
        <v>223</v>
      </c>
      <c r="D681" s="1561" t="s">
        <v>1216</v>
      </c>
    </row>
    <row r="682" spans="3:4">
      <c r="C682" s="1557" t="s">
        <v>223</v>
      </c>
      <c r="D682" s="1561" t="s">
        <v>1820</v>
      </c>
    </row>
    <row r="683" spans="3:4">
      <c r="C683" s="1557" t="s">
        <v>223</v>
      </c>
      <c r="D683" s="1561" t="s">
        <v>867</v>
      </c>
    </row>
    <row r="684" spans="3:4">
      <c r="C684" s="1557" t="s">
        <v>223</v>
      </c>
      <c r="D684" s="1561" t="s">
        <v>1818</v>
      </c>
    </row>
    <row r="685" spans="3:4">
      <c r="C685" s="1557" t="s">
        <v>223</v>
      </c>
      <c r="D685" s="1561" t="s">
        <v>1817</v>
      </c>
    </row>
    <row r="686" spans="3:4">
      <c r="C686" s="1557" t="s">
        <v>223</v>
      </c>
      <c r="D686" s="1561" t="s">
        <v>1045</v>
      </c>
    </row>
    <row r="687" spans="3:4">
      <c r="C687" s="1557" t="s">
        <v>223</v>
      </c>
      <c r="D687" s="1561" t="s">
        <v>1816</v>
      </c>
    </row>
    <row r="688" spans="3:4">
      <c r="C688" s="1557" t="s">
        <v>223</v>
      </c>
      <c r="D688" s="1561" t="s">
        <v>1815</v>
      </c>
    </row>
    <row r="689" spans="3:4">
      <c r="C689" s="1557" t="s">
        <v>223</v>
      </c>
      <c r="D689" s="1561" t="s">
        <v>239</v>
      </c>
    </row>
    <row r="690" spans="3:4">
      <c r="C690" s="1557" t="s">
        <v>223</v>
      </c>
      <c r="D690" s="1561" t="s">
        <v>1113</v>
      </c>
    </row>
    <row r="691" spans="3:4">
      <c r="C691" s="1557" t="s">
        <v>223</v>
      </c>
      <c r="D691" s="1561" t="s">
        <v>1812</v>
      </c>
    </row>
    <row r="692" spans="3:4">
      <c r="C692" s="1557" t="s">
        <v>223</v>
      </c>
      <c r="D692" s="1561" t="s">
        <v>1500</v>
      </c>
    </row>
    <row r="693" spans="3:4">
      <c r="C693" s="1557" t="s">
        <v>223</v>
      </c>
      <c r="D693" s="1561" t="s">
        <v>546</v>
      </c>
    </row>
    <row r="694" spans="3:4">
      <c r="C694" s="1557" t="s">
        <v>223</v>
      </c>
      <c r="D694" s="1561" t="s">
        <v>241</v>
      </c>
    </row>
    <row r="695" spans="3:4">
      <c r="C695" s="1557" t="s">
        <v>223</v>
      </c>
      <c r="D695" s="1561" t="s">
        <v>1811</v>
      </c>
    </row>
    <row r="696" spans="3:4">
      <c r="C696" s="1557" t="s">
        <v>223</v>
      </c>
      <c r="D696" s="1561" t="s">
        <v>1794</v>
      </c>
    </row>
    <row r="697" spans="3:4">
      <c r="C697" s="1557" t="s">
        <v>223</v>
      </c>
      <c r="D697" s="1561" t="s">
        <v>1809</v>
      </c>
    </row>
    <row r="698" spans="3:4">
      <c r="C698" s="1557" t="s">
        <v>179</v>
      </c>
      <c r="D698" s="1561" t="s">
        <v>1808</v>
      </c>
    </row>
    <row r="699" spans="3:4">
      <c r="C699" s="1557" t="s">
        <v>179</v>
      </c>
      <c r="D699" s="1561" t="s">
        <v>194</v>
      </c>
    </row>
    <row r="700" spans="3:4">
      <c r="C700" s="1557" t="s">
        <v>179</v>
      </c>
      <c r="D700" s="1561" t="s">
        <v>1806</v>
      </c>
    </row>
    <row r="701" spans="3:4">
      <c r="C701" s="1557" t="s">
        <v>179</v>
      </c>
      <c r="D701" s="1561" t="s">
        <v>1192</v>
      </c>
    </row>
    <row r="702" spans="3:4">
      <c r="C702" s="1557" t="s">
        <v>179</v>
      </c>
      <c r="D702" s="1561" t="s">
        <v>875</v>
      </c>
    </row>
    <row r="703" spans="3:4">
      <c r="C703" s="1557" t="s">
        <v>179</v>
      </c>
      <c r="D703" s="1561" t="s">
        <v>1805</v>
      </c>
    </row>
    <row r="704" spans="3:4">
      <c r="C704" s="1557" t="s">
        <v>179</v>
      </c>
      <c r="D704" s="1561" t="s">
        <v>1804</v>
      </c>
    </row>
    <row r="705" spans="3:4">
      <c r="C705" s="1557" t="s">
        <v>179</v>
      </c>
      <c r="D705" s="1561" t="s">
        <v>841</v>
      </c>
    </row>
    <row r="706" spans="3:4">
      <c r="C706" s="1557" t="s">
        <v>179</v>
      </c>
      <c r="D706" s="1561" t="s">
        <v>1451</v>
      </c>
    </row>
    <row r="707" spans="3:4">
      <c r="C707" s="1557" t="s">
        <v>179</v>
      </c>
      <c r="D707" s="1561" t="s">
        <v>423</v>
      </c>
    </row>
    <row r="708" spans="3:4">
      <c r="C708" s="1557" t="s">
        <v>179</v>
      </c>
      <c r="D708" s="1561" t="s">
        <v>714</v>
      </c>
    </row>
    <row r="709" spans="3:4">
      <c r="C709" s="1557" t="s">
        <v>179</v>
      </c>
      <c r="D709" s="1561" t="s">
        <v>1801</v>
      </c>
    </row>
    <row r="710" spans="3:4">
      <c r="C710" s="1557" t="s">
        <v>179</v>
      </c>
      <c r="D710" s="1561" t="s">
        <v>1800</v>
      </c>
    </row>
    <row r="711" spans="3:4">
      <c r="C711" s="1557" t="s">
        <v>179</v>
      </c>
      <c r="D711" s="1561" t="s">
        <v>655</v>
      </c>
    </row>
    <row r="712" spans="3:4">
      <c r="C712" s="1557" t="s">
        <v>179</v>
      </c>
      <c r="D712" s="1561" t="s">
        <v>545</v>
      </c>
    </row>
    <row r="713" spans="3:4">
      <c r="C713" s="1557" t="s">
        <v>179</v>
      </c>
      <c r="D713" s="1561" t="s">
        <v>1798</v>
      </c>
    </row>
    <row r="714" spans="3:4">
      <c r="C714" s="1557" t="s">
        <v>179</v>
      </c>
      <c r="D714" s="1561" t="s">
        <v>1796</v>
      </c>
    </row>
    <row r="715" spans="3:4">
      <c r="C715" s="1557" t="s">
        <v>179</v>
      </c>
      <c r="D715" s="1561" t="s">
        <v>1655</v>
      </c>
    </row>
    <row r="716" spans="3:4">
      <c r="C716" s="1557" t="s">
        <v>179</v>
      </c>
      <c r="D716" s="1561" t="s">
        <v>1795</v>
      </c>
    </row>
    <row r="717" spans="3:4">
      <c r="C717" s="1557" t="s">
        <v>179</v>
      </c>
      <c r="D717" s="1561" t="s">
        <v>376</v>
      </c>
    </row>
    <row r="718" spans="3:4">
      <c r="C718" s="1557" t="s">
        <v>179</v>
      </c>
      <c r="D718" s="1561" t="s">
        <v>1793</v>
      </c>
    </row>
    <row r="719" spans="3:4">
      <c r="C719" s="1557" t="s">
        <v>179</v>
      </c>
      <c r="D719" s="1561" t="s">
        <v>1792</v>
      </c>
    </row>
    <row r="720" spans="3:4">
      <c r="C720" s="1557" t="s">
        <v>179</v>
      </c>
      <c r="D720" s="1561" t="s">
        <v>1790</v>
      </c>
    </row>
    <row r="721" spans="3:4">
      <c r="C721" s="1557" t="s">
        <v>179</v>
      </c>
      <c r="D721" s="1561" t="s">
        <v>1789</v>
      </c>
    </row>
    <row r="722" spans="3:4">
      <c r="C722" s="1557" t="s">
        <v>179</v>
      </c>
      <c r="D722" s="1561" t="s">
        <v>1788</v>
      </c>
    </row>
    <row r="723" spans="3:4">
      <c r="C723" s="1557" t="s">
        <v>179</v>
      </c>
      <c r="D723" s="1561" t="s">
        <v>1631</v>
      </c>
    </row>
    <row r="724" spans="3:4">
      <c r="C724" s="1557" t="s">
        <v>179</v>
      </c>
      <c r="D724" s="1561" t="s">
        <v>1787</v>
      </c>
    </row>
    <row r="725" spans="3:4">
      <c r="C725" s="1557" t="s">
        <v>179</v>
      </c>
      <c r="D725" s="1561" t="s">
        <v>312</v>
      </c>
    </row>
    <row r="726" spans="3:4">
      <c r="C726" s="1557" t="s">
        <v>179</v>
      </c>
      <c r="D726" s="1561" t="s">
        <v>897</v>
      </c>
    </row>
    <row r="727" spans="3:4">
      <c r="C727" s="1557" t="s">
        <v>179</v>
      </c>
      <c r="D727" s="1561" t="s">
        <v>1786</v>
      </c>
    </row>
    <row r="728" spans="3:4">
      <c r="C728" s="1557" t="s">
        <v>179</v>
      </c>
      <c r="D728" s="1561" t="s">
        <v>707</v>
      </c>
    </row>
    <row r="729" spans="3:4">
      <c r="C729" s="1557" t="s">
        <v>179</v>
      </c>
      <c r="D729" s="1561" t="s">
        <v>1785</v>
      </c>
    </row>
    <row r="730" spans="3:4">
      <c r="C730" s="1557" t="s">
        <v>179</v>
      </c>
      <c r="D730" s="1561" t="s">
        <v>1784</v>
      </c>
    </row>
    <row r="731" spans="3:4">
      <c r="C731" s="1557" t="s">
        <v>42</v>
      </c>
      <c r="D731" s="1561" t="s">
        <v>1783</v>
      </c>
    </row>
    <row r="732" spans="3:4">
      <c r="C732" s="1557" t="s">
        <v>42</v>
      </c>
      <c r="D732" s="1561" t="s">
        <v>1781</v>
      </c>
    </row>
    <row r="733" spans="3:4">
      <c r="C733" s="1557" t="s">
        <v>42</v>
      </c>
      <c r="D733" s="1561" t="s">
        <v>1779</v>
      </c>
    </row>
    <row r="734" spans="3:4">
      <c r="C734" s="1557" t="s">
        <v>42</v>
      </c>
      <c r="D734" s="1561" t="s">
        <v>252</v>
      </c>
    </row>
    <row r="735" spans="3:4">
      <c r="C735" s="1557" t="s">
        <v>42</v>
      </c>
      <c r="D735" s="1561" t="s">
        <v>1778</v>
      </c>
    </row>
    <row r="736" spans="3:4">
      <c r="C736" s="1557" t="s">
        <v>42</v>
      </c>
      <c r="D736" s="1561" t="s">
        <v>1775</v>
      </c>
    </row>
    <row r="737" spans="3:4">
      <c r="C737" s="1557" t="s">
        <v>42</v>
      </c>
      <c r="D737" s="1561" t="s">
        <v>1694</v>
      </c>
    </row>
    <row r="738" spans="3:4">
      <c r="C738" s="1557" t="s">
        <v>42</v>
      </c>
      <c r="D738" s="1561" t="s">
        <v>1773</v>
      </c>
    </row>
    <row r="739" spans="3:4">
      <c r="C739" s="1557" t="s">
        <v>42</v>
      </c>
      <c r="D739" s="1561" t="s">
        <v>1772</v>
      </c>
    </row>
    <row r="740" spans="3:4">
      <c r="C740" s="1557" t="s">
        <v>42</v>
      </c>
      <c r="D740" s="1561" t="s">
        <v>1769</v>
      </c>
    </row>
    <row r="741" spans="3:4">
      <c r="C741" s="1557" t="s">
        <v>42</v>
      </c>
      <c r="D741" s="1561" t="s">
        <v>1767</v>
      </c>
    </row>
    <row r="742" spans="3:4">
      <c r="C742" s="1557" t="s">
        <v>42</v>
      </c>
      <c r="D742" s="1561" t="s">
        <v>1182</v>
      </c>
    </row>
    <row r="743" spans="3:4">
      <c r="C743" s="1557" t="s">
        <v>42</v>
      </c>
      <c r="D743" s="1561" t="s">
        <v>704</v>
      </c>
    </row>
    <row r="744" spans="3:4">
      <c r="C744" s="1557" t="s">
        <v>42</v>
      </c>
      <c r="D744" s="1561" t="s">
        <v>1740</v>
      </c>
    </row>
    <row r="745" spans="3:4">
      <c r="C745" s="1557" t="s">
        <v>42</v>
      </c>
      <c r="D745" s="1561" t="s">
        <v>244</v>
      </c>
    </row>
    <row r="746" spans="3:4">
      <c r="C746" s="1557" t="s">
        <v>42</v>
      </c>
      <c r="D746" s="1561" t="s">
        <v>1766</v>
      </c>
    </row>
    <row r="747" spans="3:4">
      <c r="C747" s="1557" t="s">
        <v>42</v>
      </c>
      <c r="D747" s="1561" t="s">
        <v>1763</v>
      </c>
    </row>
    <row r="748" spans="3:4">
      <c r="C748" s="1557" t="s">
        <v>42</v>
      </c>
      <c r="D748" s="1561" t="s">
        <v>1762</v>
      </c>
    </row>
    <row r="749" spans="3:4">
      <c r="C749" s="1557" t="s">
        <v>42</v>
      </c>
      <c r="D749" s="1561" t="s">
        <v>1298</v>
      </c>
    </row>
    <row r="750" spans="3:4">
      <c r="C750" s="1557" t="s">
        <v>42</v>
      </c>
      <c r="D750" s="1561" t="s">
        <v>1761</v>
      </c>
    </row>
    <row r="751" spans="3:4">
      <c r="C751" s="1557" t="s">
        <v>42</v>
      </c>
      <c r="D751" s="1561" t="s">
        <v>1760</v>
      </c>
    </row>
    <row r="752" spans="3:4">
      <c r="C752" s="1557" t="s">
        <v>42</v>
      </c>
      <c r="D752" s="1561" t="s">
        <v>1093</v>
      </c>
    </row>
    <row r="753" spans="3:4">
      <c r="C753" s="1557" t="s">
        <v>42</v>
      </c>
      <c r="D753" s="1561" t="s">
        <v>555</v>
      </c>
    </row>
    <row r="754" spans="3:4">
      <c r="C754" s="1557" t="s">
        <v>42</v>
      </c>
      <c r="D754" s="1561" t="s">
        <v>1203</v>
      </c>
    </row>
    <row r="755" spans="3:4">
      <c r="C755" s="1557" t="s">
        <v>42</v>
      </c>
      <c r="D755" s="1561" t="s">
        <v>1757</v>
      </c>
    </row>
    <row r="756" spans="3:4">
      <c r="C756" s="1557" t="s">
        <v>42</v>
      </c>
      <c r="D756" s="1561" t="s">
        <v>1756</v>
      </c>
    </row>
    <row r="757" spans="3:4">
      <c r="C757" s="1557" t="s">
        <v>42</v>
      </c>
      <c r="D757" s="1561" t="s">
        <v>1082</v>
      </c>
    </row>
    <row r="758" spans="3:4">
      <c r="C758" s="1557" t="s">
        <v>42</v>
      </c>
      <c r="D758" s="1561" t="s">
        <v>608</v>
      </c>
    </row>
    <row r="759" spans="3:4">
      <c r="C759" s="1557" t="s">
        <v>42</v>
      </c>
      <c r="D759" s="1561" t="s">
        <v>808</v>
      </c>
    </row>
    <row r="760" spans="3:4">
      <c r="C760" s="1557" t="s">
        <v>42</v>
      </c>
      <c r="D760" s="1561" t="s">
        <v>238</v>
      </c>
    </row>
    <row r="761" spans="3:4">
      <c r="C761" s="1557" t="s">
        <v>1747</v>
      </c>
      <c r="D761" s="1561" t="s">
        <v>1755</v>
      </c>
    </row>
    <row r="762" spans="3:4">
      <c r="C762" s="1557" t="s">
        <v>1747</v>
      </c>
      <c r="D762" s="1561" t="s">
        <v>828</v>
      </c>
    </row>
    <row r="763" spans="3:4">
      <c r="C763" s="1557" t="s">
        <v>1747</v>
      </c>
      <c r="D763" s="1561" t="s">
        <v>1754</v>
      </c>
    </row>
    <row r="764" spans="3:4">
      <c r="C764" s="1557" t="s">
        <v>1747</v>
      </c>
      <c r="D764" s="1561" t="s">
        <v>1752</v>
      </c>
    </row>
    <row r="765" spans="3:4">
      <c r="C765" s="1557" t="s">
        <v>1747</v>
      </c>
      <c r="D765" s="1561" t="s">
        <v>539</v>
      </c>
    </row>
    <row r="766" spans="3:4">
      <c r="C766" s="1557" t="s">
        <v>1747</v>
      </c>
      <c r="D766" s="1561" t="s">
        <v>1189</v>
      </c>
    </row>
    <row r="767" spans="3:4">
      <c r="C767" s="1557" t="s">
        <v>1747</v>
      </c>
      <c r="D767" s="1561" t="s">
        <v>1751</v>
      </c>
    </row>
    <row r="768" spans="3:4">
      <c r="C768" s="1557" t="s">
        <v>1747</v>
      </c>
      <c r="D768" s="1561" t="s">
        <v>1734</v>
      </c>
    </row>
    <row r="769" spans="3:4">
      <c r="C769" s="1557" t="s">
        <v>1747</v>
      </c>
      <c r="D769" s="1561" t="s">
        <v>1750</v>
      </c>
    </row>
    <row r="770" spans="3:4">
      <c r="C770" s="1557" t="s">
        <v>1747</v>
      </c>
      <c r="D770" s="1561" t="s">
        <v>1224</v>
      </c>
    </row>
    <row r="771" spans="3:4">
      <c r="C771" s="1557" t="s">
        <v>1747</v>
      </c>
      <c r="D771" s="1561" t="s">
        <v>205</v>
      </c>
    </row>
    <row r="772" spans="3:4">
      <c r="C772" s="1557" t="s">
        <v>1747</v>
      </c>
      <c r="D772" s="1561" t="s">
        <v>1110</v>
      </c>
    </row>
    <row r="773" spans="3:4">
      <c r="C773" s="1557" t="s">
        <v>1747</v>
      </c>
      <c r="D773" s="1561" t="s">
        <v>1748</v>
      </c>
    </row>
    <row r="774" spans="3:4">
      <c r="C774" s="1557" t="s">
        <v>1747</v>
      </c>
      <c r="D774" s="1561" t="s">
        <v>1230</v>
      </c>
    </row>
    <row r="775" spans="3:4">
      <c r="C775" s="1557" t="s">
        <v>1747</v>
      </c>
      <c r="D775" s="1561" t="s">
        <v>938</v>
      </c>
    </row>
    <row r="776" spans="3:4">
      <c r="C776" s="1557" t="s">
        <v>1730</v>
      </c>
      <c r="D776" s="1561" t="s">
        <v>1718</v>
      </c>
    </row>
    <row r="777" spans="3:4">
      <c r="C777" s="1557" t="s">
        <v>1730</v>
      </c>
      <c r="D777" s="1561" t="s">
        <v>1746</v>
      </c>
    </row>
    <row r="778" spans="3:4">
      <c r="C778" s="1557" t="s">
        <v>1730</v>
      </c>
      <c r="D778" s="1561" t="s">
        <v>1744</v>
      </c>
    </row>
    <row r="779" spans="3:4">
      <c r="C779" s="1557" t="s">
        <v>1730</v>
      </c>
      <c r="D779" s="1561" t="s">
        <v>1742</v>
      </c>
    </row>
    <row r="780" spans="3:4">
      <c r="C780" s="1557" t="s">
        <v>1730</v>
      </c>
      <c r="D780" s="1561" t="s">
        <v>1270</v>
      </c>
    </row>
    <row r="781" spans="3:4">
      <c r="C781" s="1557" t="s">
        <v>1730</v>
      </c>
      <c r="D781" s="1561" t="s">
        <v>1741</v>
      </c>
    </row>
    <row r="782" spans="3:4">
      <c r="C782" s="1557" t="s">
        <v>1730</v>
      </c>
      <c r="D782" s="1561" t="s">
        <v>1607</v>
      </c>
    </row>
    <row r="783" spans="3:4">
      <c r="C783" s="1557" t="s">
        <v>1730</v>
      </c>
      <c r="D783" s="1561" t="s">
        <v>1739</v>
      </c>
    </row>
    <row r="784" spans="3:4">
      <c r="C784" s="1557" t="s">
        <v>1730</v>
      </c>
      <c r="D784" s="1561" t="s">
        <v>1523</v>
      </c>
    </row>
    <row r="785" spans="3:4">
      <c r="C785" s="1557" t="s">
        <v>1730</v>
      </c>
      <c r="D785" s="1561" t="s">
        <v>1738</v>
      </c>
    </row>
    <row r="786" spans="3:4">
      <c r="C786" s="1557" t="s">
        <v>1730</v>
      </c>
      <c r="D786" s="1561" t="s">
        <v>1737</v>
      </c>
    </row>
    <row r="787" spans="3:4">
      <c r="C787" s="1557" t="s">
        <v>1730</v>
      </c>
      <c r="D787" s="1561" t="s">
        <v>676</v>
      </c>
    </row>
    <row r="788" spans="3:4">
      <c r="C788" s="1557" t="s">
        <v>1730</v>
      </c>
      <c r="D788" s="1561" t="s">
        <v>1735</v>
      </c>
    </row>
    <row r="789" spans="3:4">
      <c r="C789" s="1557" t="s">
        <v>1730</v>
      </c>
      <c r="D789" s="1561" t="s">
        <v>651</v>
      </c>
    </row>
    <row r="790" spans="3:4">
      <c r="C790" s="1557" t="s">
        <v>1730</v>
      </c>
      <c r="D790" s="1561" t="s">
        <v>83</v>
      </c>
    </row>
    <row r="791" spans="3:4">
      <c r="C791" s="1557" t="s">
        <v>1730</v>
      </c>
      <c r="D791" s="1561" t="s">
        <v>1733</v>
      </c>
    </row>
    <row r="792" spans="3:4">
      <c r="C792" s="1557" t="s">
        <v>1730</v>
      </c>
      <c r="D792" s="1561" t="s">
        <v>1731</v>
      </c>
    </row>
    <row r="793" spans="3:4">
      <c r="C793" s="1557" t="s">
        <v>1730</v>
      </c>
      <c r="D793" s="1561" t="s">
        <v>37</v>
      </c>
    </row>
    <row r="794" spans="3:4">
      <c r="C794" s="1557" t="s">
        <v>1730</v>
      </c>
      <c r="D794" s="1561" t="s">
        <v>1728</v>
      </c>
    </row>
    <row r="795" spans="3:4">
      <c r="C795" s="1557" t="s">
        <v>1073</v>
      </c>
      <c r="D795" s="1561" t="s">
        <v>1726</v>
      </c>
    </row>
    <row r="796" spans="3:4">
      <c r="C796" s="1557" t="s">
        <v>1073</v>
      </c>
      <c r="D796" s="1561" t="s">
        <v>1724</v>
      </c>
    </row>
    <row r="797" spans="3:4">
      <c r="C797" s="1557" t="s">
        <v>1073</v>
      </c>
      <c r="D797" s="1561" t="s">
        <v>1722</v>
      </c>
    </row>
    <row r="798" spans="3:4">
      <c r="C798" s="1557" t="s">
        <v>1073</v>
      </c>
      <c r="D798" s="1561" t="s">
        <v>650</v>
      </c>
    </row>
    <row r="799" spans="3:4">
      <c r="C799" s="1557" t="s">
        <v>1073</v>
      </c>
      <c r="D799" s="1561" t="s">
        <v>408</v>
      </c>
    </row>
    <row r="800" spans="3:4">
      <c r="C800" s="1557" t="s">
        <v>1073</v>
      </c>
      <c r="D800" s="1561" t="s">
        <v>1721</v>
      </c>
    </row>
    <row r="801" spans="3:4">
      <c r="C801" s="1557" t="s">
        <v>1073</v>
      </c>
      <c r="D801" s="1561" t="s">
        <v>1719</v>
      </c>
    </row>
    <row r="802" spans="3:4">
      <c r="C802" s="1557" t="s">
        <v>1073</v>
      </c>
      <c r="D802" s="1561" t="s">
        <v>1717</v>
      </c>
    </row>
    <row r="803" spans="3:4">
      <c r="C803" s="1557" t="s">
        <v>1073</v>
      </c>
      <c r="D803" s="1561" t="s">
        <v>1716</v>
      </c>
    </row>
    <row r="804" spans="3:4">
      <c r="C804" s="1557" t="s">
        <v>1073</v>
      </c>
      <c r="D804" s="1561" t="s">
        <v>486</v>
      </c>
    </row>
    <row r="805" spans="3:4">
      <c r="C805" s="1557" t="s">
        <v>1073</v>
      </c>
      <c r="D805" s="1561" t="s">
        <v>1602</v>
      </c>
    </row>
    <row r="806" spans="3:4">
      <c r="C806" s="1557" t="s">
        <v>1073</v>
      </c>
      <c r="D806" s="1561" t="s">
        <v>1715</v>
      </c>
    </row>
    <row r="807" spans="3:4">
      <c r="C807" s="1557" t="s">
        <v>1073</v>
      </c>
      <c r="D807" s="1561" t="s">
        <v>1713</v>
      </c>
    </row>
    <row r="808" spans="3:4">
      <c r="C808" s="1557" t="s">
        <v>1073</v>
      </c>
      <c r="D808" s="1561" t="s">
        <v>1337</v>
      </c>
    </row>
    <row r="809" spans="3:4">
      <c r="C809" s="1557" t="s">
        <v>1073</v>
      </c>
      <c r="D809" s="1561" t="s">
        <v>1647</v>
      </c>
    </row>
    <row r="810" spans="3:4">
      <c r="C810" s="1557" t="s">
        <v>1073</v>
      </c>
      <c r="D810" s="1561" t="s">
        <v>1709</v>
      </c>
    </row>
    <row r="811" spans="3:4">
      <c r="C811" s="1557" t="s">
        <v>1073</v>
      </c>
      <c r="D811" s="1561" t="s">
        <v>1708</v>
      </c>
    </row>
    <row r="812" spans="3:4">
      <c r="C812" s="1557" t="s">
        <v>1688</v>
      </c>
      <c r="D812" s="1561" t="s">
        <v>143</v>
      </c>
    </row>
    <row r="813" spans="3:4">
      <c r="C813" s="1557" t="s">
        <v>1688</v>
      </c>
      <c r="D813" s="1561" t="s">
        <v>1706</v>
      </c>
    </row>
    <row r="814" spans="3:4">
      <c r="C814" s="1557" t="s">
        <v>1688</v>
      </c>
      <c r="D814" s="1561" t="s">
        <v>1705</v>
      </c>
    </row>
    <row r="815" spans="3:4">
      <c r="C815" s="1557" t="s">
        <v>1688</v>
      </c>
      <c r="D815" s="1561" t="s">
        <v>1249</v>
      </c>
    </row>
    <row r="816" spans="3:4">
      <c r="C816" s="1557" t="s">
        <v>1688</v>
      </c>
      <c r="D816" s="1561" t="s">
        <v>1201</v>
      </c>
    </row>
    <row r="817" spans="3:4">
      <c r="C817" s="1557" t="s">
        <v>1688</v>
      </c>
      <c r="D817" s="1561" t="s">
        <v>1211</v>
      </c>
    </row>
    <row r="818" spans="3:4">
      <c r="C818" s="1557" t="s">
        <v>1688</v>
      </c>
      <c r="D818" s="1561" t="s">
        <v>1704</v>
      </c>
    </row>
    <row r="819" spans="3:4">
      <c r="C819" s="1557" t="s">
        <v>1688</v>
      </c>
      <c r="D819" s="1561" t="s">
        <v>1258</v>
      </c>
    </row>
    <row r="820" spans="3:4">
      <c r="C820" s="1557" t="s">
        <v>1688</v>
      </c>
      <c r="D820" s="1561" t="s">
        <v>1703</v>
      </c>
    </row>
    <row r="821" spans="3:4">
      <c r="C821" s="1557" t="s">
        <v>1688</v>
      </c>
      <c r="D821" s="1561" t="s">
        <v>1511</v>
      </c>
    </row>
    <row r="822" spans="3:4">
      <c r="C822" s="1557" t="s">
        <v>1688</v>
      </c>
      <c r="D822" s="1561" t="s">
        <v>347</v>
      </c>
    </row>
    <row r="823" spans="3:4">
      <c r="C823" s="1557" t="s">
        <v>1688</v>
      </c>
      <c r="D823" s="1561" t="s">
        <v>639</v>
      </c>
    </row>
    <row r="824" spans="3:4">
      <c r="C824" s="1557" t="s">
        <v>1688</v>
      </c>
      <c r="D824" s="1561" t="s">
        <v>1702</v>
      </c>
    </row>
    <row r="825" spans="3:4">
      <c r="C825" s="1557" t="s">
        <v>1688</v>
      </c>
      <c r="D825" s="1561" t="s">
        <v>649</v>
      </c>
    </row>
    <row r="826" spans="3:4">
      <c r="C826" s="1557" t="s">
        <v>1688</v>
      </c>
      <c r="D826" s="1561" t="s">
        <v>1701</v>
      </c>
    </row>
    <row r="827" spans="3:4">
      <c r="C827" s="1557" t="s">
        <v>1688</v>
      </c>
      <c r="D827" s="1561" t="s">
        <v>1700</v>
      </c>
    </row>
    <row r="828" spans="3:4">
      <c r="C828" s="1557" t="s">
        <v>1688</v>
      </c>
      <c r="D828" s="1561" t="s">
        <v>1314</v>
      </c>
    </row>
    <row r="829" spans="3:4">
      <c r="C829" s="1557" t="s">
        <v>1688</v>
      </c>
      <c r="D829" s="1561" t="s">
        <v>1043</v>
      </c>
    </row>
    <row r="830" spans="3:4">
      <c r="C830" s="1557" t="s">
        <v>1688</v>
      </c>
      <c r="D830" s="1561" t="s">
        <v>1698</v>
      </c>
    </row>
    <row r="831" spans="3:4">
      <c r="C831" s="1557" t="s">
        <v>1688</v>
      </c>
      <c r="D831" s="1561" t="s">
        <v>1695</v>
      </c>
    </row>
    <row r="832" spans="3:4">
      <c r="C832" s="1557" t="s">
        <v>1688</v>
      </c>
      <c r="D832" s="1561" t="s">
        <v>1692</v>
      </c>
    </row>
    <row r="833" spans="3:4">
      <c r="C833" s="1557" t="s">
        <v>1688</v>
      </c>
      <c r="D833" s="1561" t="s">
        <v>1691</v>
      </c>
    </row>
    <row r="834" spans="3:4">
      <c r="C834" s="1557" t="s">
        <v>1688</v>
      </c>
      <c r="D834" s="1561" t="s">
        <v>38</v>
      </c>
    </row>
    <row r="835" spans="3:4">
      <c r="C835" s="1557" t="s">
        <v>1688</v>
      </c>
      <c r="D835" s="1561" t="s">
        <v>33</v>
      </c>
    </row>
    <row r="836" spans="3:4">
      <c r="C836" s="1557" t="s">
        <v>1688</v>
      </c>
      <c r="D836" s="1561" t="s">
        <v>1690</v>
      </c>
    </row>
    <row r="837" spans="3:4">
      <c r="C837" s="1557" t="s">
        <v>1688</v>
      </c>
      <c r="D837" s="1561" t="s">
        <v>1689</v>
      </c>
    </row>
    <row r="838" spans="3:4">
      <c r="C838" s="1557" t="s">
        <v>1688</v>
      </c>
      <c r="D838" s="1561" t="s">
        <v>1686</v>
      </c>
    </row>
    <row r="839" spans="3:4">
      <c r="C839" s="1557" t="s">
        <v>1017</v>
      </c>
      <c r="D839" s="1561" t="s">
        <v>1520</v>
      </c>
    </row>
    <row r="840" spans="3:4">
      <c r="C840" s="1557" t="s">
        <v>1017</v>
      </c>
      <c r="D840" s="1561" t="s">
        <v>1220</v>
      </c>
    </row>
    <row r="841" spans="3:4">
      <c r="C841" s="1557" t="s">
        <v>1017</v>
      </c>
      <c r="D841" s="1561" t="s">
        <v>998</v>
      </c>
    </row>
    <row r="842" spans="3:4">
      <c r="C842" s="1557" t="s">
        <v>1017</v>
      </c>
      <c r="D842" s="1561" t="s">
        <v>1617</v>
      </c>
    </row>
    <row r="843" spans="3:4">
      <c r="C843" s="1557" t="s">
        <v>1017</v>
      </c>
      <c r="D843" s="1561" t="s">
        <v>1685</v>
      </c>
    </row>
    <row r="844" spans="3:4">
      <c r="C844" s="1557" t="s">
        <v>1017</v>
      </c>
      <c r="D844" s="1561" t="s">
        <v>1682</v>
      </c>
    </row>
    <row r="845" spans="3:4">
      <c r="C845" s="1557" t="s">
        <v>1017</v>
      </c>
      <c r="D845" s="1561" t="s">
        <v>927</v>
      </c>
    </row>
    <row r="846" spans="3:4">
      <c r="C846" s="1557" t="s">
        <v>1017</v>
      </c>
      <c r="D846" s="1561" t="s">
        <v>1019</v>
      </c>
    </row>
    <row r="847" spans="3:4">
      <c r="C847" s="1557" t="s">
        <v>1017</v>
      </c>
      <c r="D847" s="1561" t="s">
        <v>1681</v>
      </c>
    </row>
    <row r="848" spans="3:4">
      <c r="C848" s="1557" t="s">
        <v>1017</v>
      </c>
      <c r="D848" s="1561" t="s">
        <v>893</v>
      </c>
    </row>
    <row r="849" spans="3:4">
      <c r="C849" s="1557" t="s">
        <v>1017</v>
      </c>
      <c r="D849" s="1561" t="s">
        <v>1679</v>
      </c>
    </row>
    <row r="850" spans="3:4">
      <c r="C850" s="1557" t="s">
        <v>1017</v>
      </c>
      <c r="D850" s="1561" t="s">
        <v>1676</v>
      </c>
    </row>
    <row r="851" spans="3:4">
      <c r="C851" s="1557" t="s">
        <v>1017</v>
      </c>
      <c r="D851" s="1561" t="s">
        <v>1222</v>
      </c>
    </row>
    <row r="852" spans="3:4">
      <c r="C852" s="1557" t="s">
        <v>1017</v>
      </c>
      <c r="D852" s="1561" t="s">
        <v>1674</v>
      </c>
    </row>
    <row r="853" spans="3:4">
      <c r="C853" s="1557" t="s">
        <v>1017</v>
      </c>
      <c r="D853" s="1561" t="s">
        <v>903</v>
      </c>
    </row>
    <row r="854" spans="3:4">
      <c r="C854" s="1557" t="s">
        <v>1017</v>
      </c>
      <c r="D854" s="1561" t="s">
        <v>1672</v>
      </c>
    </row>
    <row r="855" spans="3:4">
      <c r="C855" s="1557" t="s">
        <v>1017</v>
      </c>
      <c r="D855" s="1561" t="s">
        <v>22</v>
      </c>
    </row>
    <row r="856" spans="3:4">
      <c r="C856" s="1557" t="s">
        <v>1017</v>
      </c>
      <c r="D856" s="1561" t="s">
        <v>215</v>
      </c>
    </row>
    <row r="857" spans="3:4">
      <c r="C857" s="1557" t="s">
        <v>1017</v>
      </c>
      <c r="D857" s="1561" t="s">
        <v>1670</v>
      </c>
    </row>
    <row r="858" spans="3:4">
      <c r="C858" s="1557" t="s">
        <v>1017</v>
      </c>
      <c r="D858" s="1561" t="s">
        <v>618</v>
      </c>
    </row>
    <row r="859" spans="3:4">
      <c r="C859" s="1557" t="s">
        <v>1017</v>
      </c>
      <c r="D859" s="1561" t="s">
        <v>1032</v>
      </c>
    </row>
    <row r="860" spans="3:4">
      <c r="C860" s="1557" t="s">
        <v>1017</v>
      </c>
      <c r="D860" s="1561" t="s">
        <v>1669</v>
      </c>
    </row>
    <row r="861" spans="3:4">
      <c r="C861" s="1557" t="s">
        <v>1017</v>
      </c>
      <c r="D861" s="1561" t="s">
        <v>416</v>
      </c>
    </row>
    <row r="862" spans="3:4">
      <c r="C862" s="1557" t="s">
        <v>1017</v>
      </c>
      <c r="D862" s="1561" t="s">
        <v>635</v>
      </c>
    </row>
    <row r="863" spans="3:4">
      <c r="C863" s="1557" t="s">
        <v>1017</v>
      </c>
      <c r="D863" s="1561" t="s">
        <v>892</v>
      </c>
    </row>
    <row r="864" spans="3:4">
      <c r="C864" s="1557" t="s">
        <v>1017</v>
      </c>
      <c r="D864" s="1561" t="s">
        <v>1668</v>
      </c>
    </row>
    <row r="865" spans="3:4">
      <c r="C865" s="1557" t="s">
        <v>1017</v>
      </c>
      <c r="D865" s="1561" t="s">
        <v>1119</v>
      </c>
    </row>
    <row r="866" spans="3:4">
      <c r="C866" s="1557" t="s">
        <v>1017</v>
      </c>
      <c r="D866" s="1561" t="s">
        <v>1667</v>
      </c>
    </row>
    <row r="867" spans="3:4">
      <c r="C867" s="1557" t="s">
        <v>1017</v>
      </c>
      <c r="D867" s="1561" t="s">
        <v>181</v>
      </c>
    </row>
    <row r="868" spans="3:4">
      <c r="C868" s="1557" t="s">
        <v>1017</v>
      </c>
      <c r="D868" s="1561" t="s">
        <v>1666</v>
      </c>
    </row>
    <row r="869" spans="3:4">
      <c r="C869" s="1557" t="s">
        <v>1017</v>
      </c>
      <c r="D869" s="1561" t="s">
        <v>1584</v>
      </c>
    </row>
    <row r="870" spans="3:4">
      <c r="C870" s="1557" t="s">
        <v>1017</v>
      </c>
      <c r="D870" s="1561" t="s">
        <v>537</v>
      </c>
    </row>
    <row r="871" spans="3:4">
      <c r="C871" s="1557" t="s">
        <v>1017</v>
      </c>
      <c r="D871" s="1561" t="s">
        <v>782</v>
      </c>
    </row>
    <row r="872" spans="3:4">
      <c r="C872" s="1557" t="s">
        <v>1017</v>
      </c>
      <c r="D872" s="1561" t="s">
        <v>1334</v>
      </c>
    </row>
    <row r="873" spans="3:4">
      <c r="C873" s="1557" t="s">
        <v>1017</v>
      </c>
      <c r="D873" s="1561" t="s">
        <v>40</v>
      </c>
    </row>
    <row r="874" spans="3:4">
      <c r="C874" s="1557" t="s">
        <v>1017</v>
      </c>
      <c r="D874" s="1561" t="s">
        <v>1010</v>
      </c>
    </row>
    <row r="875" spans="3:4">
      <c r="C875" s="1557" t="s">
        <v>1017</v>
      </c>
      <c r="D875" s="1561" t="s">
        <v>1593</v>
      </c>
    </row>
    <row r="876" spans="3:4">
      <c r="C876" s="1557" t="s">
        <v>1017</v>
      </c>
      <c r="D876" s="1561" t="s">
        <v>1551</v>
      </c>
    </row>
    <row r="877" spans="3:4">
      <c r="C877" s="1557" t="s">
        <v>1017</v>
      </c>
      <c r="D877" s="1561" t="s">
        <v>1665</v>
      </c>
    </row>
    <row r="878" spans="3:4">
      <c r="C878" s="1557" t="s">
        <v>1017</v>
      </c>
      <c r="D878" s="1561" t="s">
        <v>480</v>
      </c>
    </row>
    <row r="879" spans="3:4">
      <c r="C879" s="1557" t="s">
        <v>1017</v>
      </c>
      <c r="D879" s="1561" t="s">
        <v>937</v>
      </c>
    </row>
    <row r="880" spans="3:4">
      <c r="C880" s="1557" t="s">
        <v>1017</v>
      </c>
      <c r="D880" s="1561" t="s">
        <v>779</v>
      </c>
    </row>
    <row r="881" spans="3:4">
      <c r="C881" s="1557" t="s">
        <v>1017</v>
      </c>
      <c r="D881" s="1561" t="s">
        <v>1663</v>
      </c>
    </row>
    <row r="882" spans="3:4">
      <c r="C882" s="1557" t="s">
        <v>1017</v>
      </c>
      <c r="D882" s="1561" t="s">
        <v>1238</v>
      </c>
    </row>
    <row r="883" spans="3:4">
      <c r="C883" s="1557" t="s">
        <v>1017</v>
      </c>
      <c r="D883" s="1561" t="s">
        <v>1659</v>
      </c>
    </row>
    <row r="884" spans="3:4">
      <c r="C884" s="1557" t="s">
        <v>1017</v>
      </c>
      <c r="D884" s="1561" t="s">
        <v>718</v>
      </c>
    </row>
    <row r="885" spans="3:4">
      <c r="C885" s="1557" t="s">
        <v>1017</v>
      </c>
      <c r="D885" s="1561" t="s">
        <v>1590</v>
      </c>
    </row>
    <row r="886" spans="3:4">
      <c r="C886" s="1557" t="s">
        <v>1017</v>
      </c>
      <c r="D886" s="1561" t="s">
        <v>131</v>
      </c>
    </row>
    <row r="887" spans="3:4">
      <c r="C887" s="1557" t="s">
        <v>1017</v>
      </c>
      <c r="D887" s="1561" t="s">
        <v>1002</v>
      </c>
    </row>
    <row r="888" spans="3:4">
      <c r="C888" s="1557" t="s">
        <v>1017</v>
      </c>
      <c r="D888" s="1561" t="s">
        <v>1658</v>
      </c>
    </row>
    <row r="889" spans="3:4">
      <c r="C889" s="1557" t="s">
        <v>1017</v>
      </c>
      <c r="D889" s="1561" t="s">
        <v>1656</v>
      </c>
    </row>
    <row r="890" spans="3:4">
      <c r="C890" s="1557" t="s">
        <v>1017</v>
      </c>
      <c r="D890" s="1561" t="s">
        <v>1654</v>
      </c>
    </row>
    <row r="891" spans="3:4">
      <c r="C891" s="1557" t="s">
        <v>1017</v>
      </c>
      <c r="D891" s="1561" t="s">
        <v>1653</v>
      </c>
    </row>
    <row r="892" spans="3:4">
      <c r="C892" s="1557" t="s">
        <v>1017</v>
      </c>
      <c r="D892" s="1561" t="s">
        <v>212</v>
      </c>
    </row>
    <row r="893" spans="3:4">
      <c r="C893" s="1557" t="s">
        <v>1017</v>
      </c>
      <c r="D893" s="1561" t="s">
        <v>1652</v>
      </c>
    </row>
    <row r="894" spans="3:4">
      <c r="C894" s="1557" t="s">
        <v>1017</v>
      </c>
      <c r="D894" s="1561" t="s">
        <v>1650</v>
      </c>
    </row>
    <row r="895" spans="3:4">
      <c r="C895" s="1557" t="s">
        <v>1017</v>
      </c>
      <c r="D895" s="1561" t="s">
        <v>1646</v>
      </c>
    </row>
    <row r="896" spans="3:4">
      <c r="C896" s="1557" t="s">
        <v>1017</v>
      </c>
      <c r="D896" s="1561" t="s">
        <v>32</v>
      </c>
    </row>
    <row r="897" spans="3:4">
      <c r="C897" s="1557" t="s">
        <v>1017</v>
      </c>
      <c r="D897" s="1561" t="s">
        <v>810</v>
      </c>
    </row>
    <row r="898" spans="3:4">
      <c r="C898" s="1557" t="s">
        <v>1017</v>
      </c>
      <c r="D898" s="1561" t="s">
        <v>1373</v>
      </c>
    </row>
    <row r="899" spans="3:4">
      <c r="C899" s="1557" t="s">
        <v>1017</v>
      </c>
      <c r="D899" s="1561" t="s">
        <v>1644</v>
      </c>
    </row>
    <row r="900" spans="3:4">
      <c r="C900" s="1557" t="s">
        <v>1017</v>
      </c>
      <c r="D900" s="1561" t="s">
        <v>1642</v>
      </c>
    </row>
    <row r="901" spans="3:4">
      <c r="C901" s="1557" t="s">
        <v>1017</v>
      </c>
      <c r="D901" s="1561" t="s">
        <v>1641</v>
      </c>
    </row>
    <row r="902" spans="3:4">
      <c r="C902" s="1557" t="s">
        <v>1017</v>
      </c>
      <c r="D902" s="1561" t="s">
        <v>1602</v>
      </c>
    </row>
    <row r="903" spans="3:4">
      <c r="C903" s="1557" t="s">
        <v>1017</v>
      </c>
      <c r="D903" s="1561" t="s">
        <v>1639</v>
      </c>
    </row>
    <row r="904" spans="3:4">
      <c r="C904" s="1557" t="s">
        <v>1017</v>
      </c>
      <c r="D904" s="1561" t="s">
        <v>1638</v>
      </c>
    </row>
    <row r="905" spans="3:4">
      <c r="C905" s="1557" t="s">
        <v>1017</v>
      </c>
      <c r="D905" s="1561" t="s">
        <v>1637</v>
      </c>
    </row>
    <row r="906" spans="3:4">
      <c r="C906" s="1557" t="s">
        <v>1017</v>
      </c>
      <c r="D906" s="1561" t="s">
        <v>1636</v>
      </c>
    </row>
    <row r="907" spans="3:4">
      <c r="C907" s="1557" t="s">
        <v>1017</v>
      </c>
      <c r="D907" s="1561" t="s">
        <v>1208</v>
      </c>
    </row>
    <row r="908" spans="3:4">
      <c r="C908" s="1557" t="s">
        <v>1017</v>
      </c>
      <c r="D908" s="1561" t="s">
        <v>1458</v>
      </c>
    </row>
    <row r="909" spans="3:4">
      <c r="C909" s="1557" t="s">
        <v>1017</v>
      </c>
      <c r="D909" s="1561" t="s">
        <v>355</v>
      </c>
    </row>
    <row r="910" spans="3:4">
      <c r="C910" s="1557" t="s">
        <v>1017</v>
      </c>
      <c r="D910" s="1561" t="s">
        <v>796</v>
      </c>
    </row>
    <row r="911" spans="3:4">
      <c r="C911" s="1557" t="s">
        <v>1017</v>
      </c>
      <c r="D911" s="1561" t="s">
        <v>889</v>
      </c>
    </row>
    <row r="912" spans="3:4">
      <c r="C912" s="1557" t="s">
        <v>1017</v>
      </c>
      <c r="D912" s="1561" t="s">
        <v>1634</v>
      </c>
    </row>
    <row r="913" spans="3:4">
      <c r="C913" s="1557" t="s">
        <v>1017</v>
      </c>
      <c r="D913" s="1561" t="s">
        <v>1633</v>
      </c>
    </row>
    <row r="914" spans="3:4">
      <c r="C914" s="1557" t="s">
        <v>1017</v>
      </c>
      <c r="D914" s="1561" t="s">
        <v>1632</v>
      </c>
    </row>
    <row r="915" spans="3:4">
      <c r="C915" s="1557" t="s">
        <v>1017</v>
      </c>
      <c r="D915" s="1561" t="s">
        <v>1630</v>
      </c>
    </row>
    <row r="916" spans="3:4">
      <c r="C916" s="1557" t="s">
        <v>1589</v>
      </c>
      <c r="D916" s="1561" t="s">
        <v>1629</v>
      </c>
    </row>
    <row r="917" spans="3:4">
      <c r="C917" s="1557" t="s">
        <v>1589</v>
      </c>
      <c r="D917" s="1561" t="s">
        <v>1628</v>
      </c>
    </row>
    <row r="918" spans="3:4">
      <c r="C918" s="1557" t="s">
        <v>1589</v>
      </c>
      <c r="D918" s="1561" t="s">
        <v>1538</v>
      </c>
    </row>
    <row r="919" spans="3:4">
      <c r="C919" s="1557" t="s">
        <v>1589</v>
      </c>
      <c r="D919" s="1561" t="s">
        <v>1626</v>
      </c>
    </row>
    <row r="920" spans="3:4">
      <c r="C920" s="1557" t="s">
        <v>1589</v>
      </c>
      <c r="D920" s="1561" t="s">
        <v>1625</v>
      </c>
    </row>
    <row r="921" spans="3:4">
      <c r="C921" s="1557" t="s">
        <v>1589</v>
      </c>
      <c r="D921" s="1561" t="s">
        <v>1624</v>
      </c>
    </row>
    <row r="922" spans="3:4">
      <c r="C922" s="1557" t="s">
        <v>1589</v>
      </c>
      <c r="D922" s="1561" t="s">
        <v>1416</v>
      </c>
    </row>
    <row r="923" spans="3:4">
      <c r="C923" s="1557" t="s">
        <v>1589</v>
      </c>
      <c r="D923" s="1561" t="s">
        <v>73</v>
      </c>
    </row>
    <row r="924" spans="3:4">
      <c r="C924" s="1557" t="s">
        <v>1589</v>
      </c>
      <c r="D924" s="1561" t="s">
        <v>1623</v>
      </c>
    </row>
    <row r="925" spans="3:4">
      <c r="C925" s="1557" t="s">
        <v>1589</v>
      </c>
      <c r="D925" s="1561" t="s">
        <v>1007</v>
      </c>
    </row>
    <row r="926" spans="3:4">
      <c r="C926" s="1557" t="s">
        <v>1589</v>
      </c>
      <c r="D926" s="1561" t="s">
        <v>1479</v>
      </c>
    </row>
    <row r="927" spans="3:4">
      <c r="C927" s="1557" t="s">
        <v>1589</v>
      </c>
      <c r="D927" s="1561" t="s">
        <v>1622</v>
      </c>
    </row>
    <row r="928" spans="3:4">
      <c r="C928" s="1557" t="s">
        <v>1589</v>
      </c>
      <c r="D928" s="1561" t="s">
        <v>1028</v>
      </c>
    </row>
    <row r="929" spans="3:4">
      <c r="C929" s="1557" t="s">
        <v>1589</v>
      </c>
      <c r="D929" s="1561" t="s">
        <v>1621</v>
      </c>
    </row>
    <row r="930" spans="3:4">
      <c r="C930" s="1557" t="s">
        <v>1589</v>
      </c>
      <c r="D930" s="1561" t="s">
        <v>1620</v>
      </c>
    </row>
    <row r="931" spans="3:4">
      <c r="C931" s="1557" t="s">
        <v>1589</v>
      </c>
      <c r="D931" s="1561" t="s">
        <v>1619</v>
      </c>
    </row>
    <row r="932" spans="3:4">
      <c r="C932" s="1557" t="s">
        <v>1589</v>
      </c>
      <c r="D932" s="1561" t="s">
        <v>1616</v>
      </c>
    </row>
    <row r="933" spans="3:4">
      <c r="C933" s="1557" t="s">
        <v>1589</v>
      </c>
      <c r="D933" s="1561" t="s">
        <v>1612</v>
      </c>
    </row>
    <row r="934" spans="3:4">
      <c r="C934" s="1557" t="s">
        <v>1589</v>
      </c>
      <c r="D934" s="1561" t="s">
        <v>845</v>
      </c>
    </row>
    <row r="935" spans="3:4">
      <c r="C935" s="1557" t="s">
        <v>1589</v>
      </c>
      <c r="D935" s="1561" t="s">
        <v>1068</v>
      </c>
    </row>
    <row r="936" spans="3:4">
      <c r="C936" s="1557" t="s">
        <v>1589</v>
      </c>
      <c r="D936" s="1561" t="s">
        <v>144</v>
      </c>
    </row>
    <row r="937" spans="3:4">
      <c r="C937" s="1557" t="s">
        <v>1589</v>
      </c>
      <c r="D937" s="1561" t="s">
        <v>1613</v>
      </c>
    </row>
    <row r="938" spans="3:4">
      <c r="C938" s="1557" t="s">
        <v>1589</v>
      </c>
      <c r="D938" s="1561" t="s">
        <v>1611</v>
      </c>
    </row>
    <row r="939" spans="3:4">
      <c r="C939" s="1557" t="s">
        <v>1589</v>
      </c>
      <c r="D939" s="1561" t="s">
        <v>1608</v>
      </c>
    </row>
    <row r="940" spans="3:4">
      <c r="C940" s="1557" t="s">
        <v>1589</v>
      </c>
      <c r="D940" s="1561" t="s">
        <v>1606</v>
      </c>
    </row>
    <row r="941" spans="3:4">
      <c r="C941" s="1557" t="s">
        <v>1589</v>
      </c>
      <c r="D941" s="1561" t="s">
        <v>563</v>
      </c>
    </row>
    <row r="942" spans="3:4">
      <c r="C942" s="1557" t="s">
        <v>1589</v>
      </c>
      <c r="D942" s="1561" t="s">
        <v>1605</v>
      </c>
    </row>
    <row r="943" spans="3:4">
      <c r="C943" s="1557" t="s">
        <v>1589</v>
      </c>
      <c r="D943" s="1561" t="s">
        <v>1604</v>
      </c>
    </row>
    <row r="944" spans="3:4">
      <c r="C944" s="1557" t="s">
        <v>1589</v>
      </c>
      <c r="D944" s="1561" t="s">
        <v>224</v>
      </c>
    </row>
    <row r="945" spans="3:4">
      <c r="C945" s="1557" t="s">
        <v>1589</v>
      </c>
      <c r="D945" s="1561" t="s">
        <v>1603</v>
      </c>
    </row>
    <row r="946" spans="3:4">
      <c r="C946" s="1557" t="s">
        <v>1589</v>
      </c>
      <c r="D946" s="1561" t="s">
        <v>1431</v>
      </c>
    </row>
    <row r="947" spans="3:4">
      <c r="C947" s="1557" t="s">
        <v>1589</v>
      </c>
      <c r="D947" s="1561" t="s">
        <v>1602</v>
      </c>
    </row>
    <row r="948" spans="3:4">
      <c r="C948" s="1557" t="s">
        <v>1589</v>
      </c>
      <c r="D948" s="1561" t="s">
        <v>69</v>
      </c>
    </row>
    <row r="949" spans="3:4">
      <c r="C949" s="1557" t="s">
        <v>1589</v>
      </c>
      <c r="D949" s="1561" t="s">
        <v>1601</v>
      </c>
    </row>
    <row r="950" spans="3:4">
      <c r="C950" s="1557" t="s">
        <v>1589</v>
      </c>
      <c r="D950" s="1561" t="s">
        <v>1600</v>
      </c>
    </row>
    <row r="951" spans="3:4">
      <c r="C951" s="1557" t="s">
        <v>1589</v>
      </c>
      <c r="D951" s="1561" t="s">
        <v>1598</v>
      </c>
    </row>
    <row r="952" spans="3:4">
      <c r="C952" s="1557" t="s">
        <v>1589</v>
      </c>
      <c r="D952" s="1561" t="s">
        <v>1597</v>
      </c>
    </row>
    <row r="953" spans="3:4">
      <c r="C953" s="1557" t="s">
        <v>1589</v>
      </c>
      <c r="D953" s="1561" t="s">
        <v>1595</v>
      </c>
    </row>
    <row r="954" spans="3:4">
      <c r="C954" s="1557" t="s">
        <v>1589</v>
      </c>
      <c r="D954" s="1561" t="s">
        <v>393</v>
      </c>
    </row>
    <row r="955" spans="3:4">
      <c r="C955" s="1557" t="s">
        <v>1589</v>
      </c>
      <c r="D955" s="1561" t="s">
        <v>1592</v>
      </c>
    </row>
    <row r="956" spans="3:4">
      <c r="C956" s="1557" t="s">
        <v>1589</v>
      </c>
      <c r="D956" s="1561" t="s">
        <v>1591</v>
      </c>
    </row>
    <row r="957" spans="3:4">
      <c r="C957" s="1557" t="s">
        <v>1589</v>
      </c>
      <c r="D957" s="1561" t="s">
        <v>1588</v>
      </c>
    </row>
    <row r="958" spans="3:4">
      <c r="C958" s="1557" t="s">
        <v>1549</v>
      </c>
      <c r="D958" s="1561" t="s">
        <v>1587</v>
      </c>
    </row>
    <row r="959" spans="3:4">
      <c r="C959" s="1557" t="s">
        <v>1549</v>
      </c>
      <c r="D959" s="1561" t="s">
        <v>1586</v>
      </c>
    </row>
    <row r="960" spans="3:4">
      <c r="C960" s="1557" t="s">
        <v>1549</v>
      </c>
      <c r="D960" s="1561" t="s">
        <v>1583</v>
      </c>
    </row>
    <row r="961" spans="3:4">
      <c r="C961" s="1557" t="s">
        <v>1549</v>
      </c>
      <c r="D961" s="1561" t="s">
        <v>1582</v>
      </c>
    </row>
    <row r="962" spans="3:4">
      <c r="C962" s="1557" t="s">
        <v>1549</v>
      </c>
      <c r="D962" s="1561" t="s">
        <v>97</v>
      </c>
    </row>
    <row r="963" spans="3:4">
      <c r="C963" s="1557" t="s">
        <v>1549</v>
      </c>
      <c r="D963" s="1561" t="s">
        <v>1580</v>
      </c>
    </row>
    <row r="964" spans="3:4">
      <c r="C964" s="1557" t="s">
        <v>1549</v>
      </c>
      <c r="D964" s="1561" t="s">
        <v>1350</v>
      </c>
    </row>
    <row r="965" spans="3:4">
      <c r="C965" s="1557" t="s">
        <v>1549</v>
      </c>
      <c r="D965" s="1561" t="s">
        <v>1294</v>
      </c>
    </row>
    <row r="966" spans="3:4">
      <c r="C966" s="1557" t="s">
        <v>1549</v>
      </c>
      <c r="D966" s="1561" t="s">
        <v>1577</v>
      </c>
    </row>
    <row r="967" spans="3:4">
      <c r="C967" s="1557" t="s">
        <v>1549</v>
      </c>
      <c r="D967" s="1561" t="s">
        <v>1575</v>
      </c>
    </row>
    <row r="968" spans="3:4">
      <c r="C968" s="1557" t="s">
        <v>1549</v>
      </c>
      <c r="D968" s="1561" t="s">
        <v>1574</v>
      </c>
    </row>
    <row r="969" spans="3:4">
      <c r="C969" s="1557" t="s">
        <v>1549</v>
      </c>
      <c r="D969" s="1561" t="s">
        <v>1573</v>
      </c>
    </row>
    <row r="970" spans="3:4">
      <c r="C970" s="1557" t="s">
        <v>1549</v>
      </c>
      <c r="D970" s="1561" t="s">
        <v>1569</v>
      </c>
    </row>
    <row r="971" spans="3:4">
      <c r="C971" s="1557" t="s">
        <v>1549</v>
      </c>
      <c r="D971" s="1561" t="s">
        <v>1568</v>
      </c>
    </row>
    <row r="972" spans="3:4">
      <c r="C972" s="1557" t="s">
        <v>1549</v>
      </c>
      <c r="D972" s="1561" t="s">
        <v>1566</v>
      </c>
    </row>
    <row r="973" spans="3:4">
      <c r="C973" s="1557" t="s">
        <v>1549</v>
      </c>
      <c r="D973" s="1561" t="s">
        <v>1564</v>
      </c>
    </row>
    <row r="974" spans="3:4">
      <c r="C974" s="1557" t="s">
        <v>1549</v>
      </c>
      <c r="D974" s="1561" t="s">
        <v>1424</v>
      </c>
    </row>
    <row r="975" spans="3:4">
      <c r="C975" s="1557" t="s">
        <v>1549</v>
      </c>
      <c r="D975" s="1561" t="s">
        <v>259</v>
      </c>
    </row>
    <row r="976" spans="3:4">
      <c r="C976" s="1557" t="s">
        <v>1549</v>
      </c>
      <c r="D976" s="1561" t="s">
        <v>1555</v>
      </c>
    </row>
    <row r="977" spans="3:4">
      <c r="C977" s="1557" t="s">
        <v>1549</v>
      </c>
      <c r="D977" s="1561" t="s">
        <v>804</v>
      </c>
    </row>
    <row r="978" spans="3:4">
      <c r="C978" s="1557" t="s">
        <v>1549</v>
      </c>
      <c r="D978" s="1561" t="s">
        <v>1563</v>
      </c>
    </row>
    <row r="979" spans="3:4">
      <c r="C979" s="1557" t="s">
        <v>1549</v>
      </c>
      <c r="D979" s="1561" t="s">
        <v>1560</v>
      </c>
    </row>
    <row r="980" spans="3:4">
      <c r="C980" s="1557" t="s">
        <v>1549</v>
      </c>
      <c r="D980" s="1561" t="s">
        <v>922</v>
      </c>
    </row>
    <row r="981" spans="3:4">
      <c r="C981" s="1557" t="s">
        <v>1549</v>
      </c>
      <c r="D981" s="1561" t="s">
        <v>365</v>
      </c>
    </row>
    <row r="982" spans="3:4">
      <c r="C982" s="1557" t="s">
        <v>1549</v>
      </c>
      <c r="D982" s="1561" t="s">
        <v>1558</v>
      </c>
    </row>
    <row r="983" spans="3:4">
      <c r="C983" s="1557" t="s">
        <v>1549</v>
      </c>
      <c r="D983" s="1561" t="s">
        <v>232</v>
      </c>
    </row>
    <row r="984" spans="3:4">
      <c r="C984" s="1557" t="s">
        <v>1549</v>
      </c>
      <c r="D984" s="1561" t="s">
        <v>1557</v>
      </c>
    </row>
    <row r="985" spans="3:4">
      <c r="C985" s="1557" t="s">
        <v>1549</v>
      </c>
      <c r="D985" s="1561" t="s">
        <v>1556</v>
      </c>
    </row>
    <row r="986" spans="3:4">
      <c r="C986" s="1557" t="s">
        <v>1549</v>
      </c>
      <c r="D986" s="1561" t="s">
        <v>709</v>
      </c>
    </row>
    <row r="987" spans="3:4">
      <c r="C987" s="1557" t="s">
        <v>1549</v>
      </c>
      <c r="D987" s="1561" t="s">
        <v>1554</v>
      </c>
    </row>
    <row r="988" spans="3:4">
      <c r="C988" s="1557" t="s">
        <v>1549</v>
      </c>
      <c r="D988" s="1561" t="s">
        <v>289</v>
      </c>
    </row>
    <row r="989" spans="3:4">
      <c r="C989" s="1557" t="s">
        <v>1549</v>
      </c>
      <c r="D989" s="1561" t="s">
        <v>1553</v>
      </c>
    </row>
    <row r="990" spans="3:4">
      <c r="C990" s="1557" t="s">
        <v>1549</v>
      </c>
      <c r="D990" s="1561" t="s">
        <v>1552</v>
      </c>
    </row>
    <row r="991" spans="3:4">
      <c r="C991" s="1557" t="s">
        <v>1549</v>
      </c>
      <c r="D991" s="1561" t="s">
        <v>1550</v>
      </c>
    </row>
    <row r="992" spans="3:4">
      <c r="C992" s="1557" t="s">
        <v>1549</v>
      </c>
      <c r="D992" s="1561" t="s">
        <v>1547</v>
      </c>
    </row>
    <row r="993" spans="3:4">
      <c r="C993" s="1557" t="s">
        <v>1501</v>
      </c>
      <c r="D993" s="1561" t="s">
        <v>1143</v>
      </c>
    </row>
    <row r="994" spans="3:4">
      <c r="C994" s="1557" t="s">
        <v>1501</v>
      </c>
      <c r="D994" s="1561" t="s">
        <v>1137</v>
      </c>
    </row>
    <row r="995" spans="3:4">
      <c r="C995" s="1557" t="s">
        <v>1501</v>
      </c>
      <c r="D995" s="1561" t="s">
        <v>354</v>
      </c>
    </row>
    <row r="996" spans="3:4">
      <c r="C996" s="1557" t="s">
        <v>1501</v>
      </c>
      <c r="D996" s="1561" t="s">
        <v>1546</v>
      </c>
    </row>
    <row r="997" spans="3:4">
      <c r="C997" s="1557" t="s">
        <v>1501</v>
      </c>
      <c r="D997" s="1561" t="s">
        <v>1545</v>
      </c>
    </row>
    <row r="998" spans="3:4">
      <c r="C998" s="1557" t="s">
        <v>1501</v>
      </c>
      <c r="D998" s="1561" t="s">
        <v>1543</v>
      </c>
    </row>
    <row r="999" spans="3:4">
      <c r="C999" s="1557" t="s">
        <v>1501</v>
      </c>
      <c r="D999" s="1561" t="s">
        <v>1540</v>
      </c>
    </row>
    <row r="1000" spans="3:4">
      <c r="C1000" s="1557" t="s">
        <v>1501</v>
      </c>
      <c r="D1000" s="1561" t="s">
        <v>1537</v>
      </c>
    </row>
    <row r="1001" spans="3:4">
      <c r="C1001" s="1557" t="s">
        <v>1501</v>
      </c>
      <c r="D1001" s="1561" t="s">
        <v>1536</v>
      </c>
    </row>
    <row r="1002" spans="3:4">
      <c r="C1002" s="1557" t="s">
        <v>1501</v>
      </c>
      <c r="D1002" s="1561" t="s">
        <v>247</v>
      </c>
    </row>
    <row r="1003" spans="3:4">
      <c r="C1003" s="1557" t="s">
        <v>1501</v>
      </c>
      <c r="D1003" s="1561" t="s">
        <v>605</v>
      </c>
    </row>
    <row r="1004" spans="3:4">
      <c r="C1004" s="1557" t="s">
        <v>1501</v>
      </c>
      <c r="D1004" s="1561" t="s">
        <v>1535</v>
      </c>
    </row>
    <row r="1005" spans="3:4">
      <c r="C1005" s="1557" t="s">
        <v>1501</v>
      </c>
      <c r="D1005" s="1561" t="s">
        <v>1533</v>
      </c>
    </row>
    <row r="1006" spans="3:4">
      <c r="C1006" s="1557" t="s">
        <v>1501</v>
      </c>
      <c r="D1006" s="1561" t="s">
        <v>1266</v>
      </c>
    </row>
    <row r="1007" spans="3:4">
      <c r="C1007" s="1557" t="s">
        <v>1501</v>
      </c>
      <c r="D1007" s="1561" t="s">
        <v>529</v>
      </c>
    </row>
    <row r="1008" spans="3:4">
      <c r="C1008" s="1557" t="s">
        <v>1501</v>
      </c>
      <c r="D1008" s="1561" t="s">
        <v>1531</v>
      </c>
    </row>
    <row r="1009" spans="3:4">
      <c r="C1009" s="1557" t="s">
        <v>1501</v>
      </c>
      <c r="D1009" s="1561" t="s">
        <v>1530</v>
      </c>
    </row>
    <row r="1010" spans="3:4">
      <c r="C1010" s="1557" t="s">
        <v>1501</v>
      </c>
      <c r="D1010" s="1561" t="s">
        <v>1109</v>
      </c>
    </row>
    <row r="1011" spans="3:4">
      <c r="C1011" s="1557" t="s">
        <v>1501</v>
      </c>
      <c r="D1011" s="1561" t="s">
        <v>1527</v>
      </c>
    </row>
    <row r="1012" spans="3:4">
      <c r="C1012" s="1557" t="s">
        <v>1501</v>
      </c>
      <c r="D1012" s="1561" t="s">
        <v>1508</v>
      </c>
    </row>
    <row r="1013" spans="3:4">
      <c r="C1013" s="1557" t="s">
        <v>1501</v>
      </c>
      <c r="D1013" s="1561" t="s">
        <v>708</v>
      </c>
    </row>
    <row r="1014" spans="3:4">
      <c r="C1014" s="1557" t="s">
        <v>1501</v>
      </c>
      <c r="D1014" s="1561" t="s">
        <v>887</v>
      </c>
    </row>
    <row r="1015" spans="3:4">
      <c r="C1015" s="1557" t="s">
        <v>1501</v>
      </c>
      <c r="D1015" s="1561" t="s">
        <v>1526</v>
      </c>
    </row>
    <row r="1016" spans="3:4">
      <c r="C1016" s="1557" t="s">
        <v>1501</v>
      </c>
      <c r="D1016" s="1561" t="s">
        <v>1402</v>
      </c>
    </row>
    <row r="1017" spans="3:4">
      <c r="C1017" s="1557" t="s">
        <v>1501</v>
      </c>
      <c r="D1017" s="1561" t="s">
        <v>1525</v>
      </c>
    </row>
    <row r="1018" spans="3:4">
      <c r="C1018" s="1557" t="s">
        <v>1501</v>
      </c>
      <c r="D1018" s="1561" t="s">
        <v>10</v>
      </c>
    </row>
    <row r="1019" spans="3:4">
      <c r="C1019" s="1557" t="s">
        <v>1501</v>
      </c>
      <c r="D1019" s="1561" t="s">
        <v>1524</v>
      </c>
    </row>
    <row r="1020" spans="3:4">
      <c r="C1020" s="1557" t="s">
        <v>1501</v>
      </c>
      <c r="D1020" s="1561" t="s">
        <v>1521</v>
      </c>
    </row>
    <row r="1021" spans="3:4">
      <c r="C1021" s="1557" t="s">
        <v>1501</v>
      </c>
      <c r="D1021" s="1561" t="s">
        <v>795</v>
      </c>
    </row>
    <row r="1022" spans="3:4">
      <c r="C1022" s="1557" t="s">
        <v>1501</v>
      </c>
      <c r="D1022" s="1561" t="s">
        <v>1518</v>
      </c>
    </row>
    <row r="1023" spans="3:4">
      <c r="C1023" s="1557" t="s">
        <v>1501</v>
      </c>
      <c r="D1023" s="1561" t="s">
        <v>1517</v>
      </c>
    </row>
    <row r="1024" spans="3:4">
      <c r="C1024" s="1557" t="s">
        <v>1501</v>
      </c>
      <c r="D1024" s="1561" t="s">
        <v>1516</v>
      </c>
    </row>
    <row r="1025" spans="3:4">
      <c r="C1025" s="1557" t="s">
        <v>1501</v>
      </c>
      <c r="D1025" s="1561" t="s">
        <v>1394</v>
      </c>
    </row>
    <row r="1026" spans="3:4">
      <c r="C1026" s="1557" t="s">
        <v>1501</v>
      </c>
      <c r="D1026" s="1561" t="s">
        <v>1442</v>
      </c>
    </row>
    <row r="1027" spans="3:4">
      <c r="C1027" s="1557" t="s">
        <v>1501</v>
      </c>
      <c r="D1027" s="1561" t="s">
        <v>1004</v>
      </c>
    </row>
    <row r="1028" spans="3:4">
      <c r="C1028" s="1557" t="s">
        <v>1501</v>
      </c>
      <c r="D1028" s="1561" t="s">
        <v>1092</v>
      </c>
    </row>
    <row r="1029" spans="3:4">
      <c r="C1029" s="1557" t="s">
        <v>1501</v>
      </c>
      <c r="D1029" s="1561" t="s">
        <v>1515</v>
      </c>
    </row>
    <row r="1030" spans="3:4">
      <c r="C1030" s="1557" t="s">
        <v>1501</v>
      </c>
      <c r="D1030" s="1561" t="s">
        <v>1513</v>
      </c>
    </row>
    <row r="1031" spans="3:4">
      <c r="C1031" s="1557" t="s">
        <v>1501</v>
      </c>
      <c r="D1031" s="1561" t="s">
        <v>1512</v>
      </c>
    </row>
    <row r="1032" spans="3:4">
      <c r="C1032" s="1557" t="s">
        <v>1501</v>
      </c>
      <c r="D1032" s="1561" t="s">
        <v>1509</v>
      </c>
    </row>
    <row r="1033" spans="3:4">
      <c r="C1033" s="1557" t="s">
        <v>1501</v>
      </c>
      <c r="D1033" s="1561" t="s">
        <v>58</v>
      </c>
    </row>
    <row r="1034" spans="3:4">
      <c r="C1034" s="1557" t="s">
        <v>1501</v>
      </c>
      <c r="D1034" s="1561" t="s">
        <v>1231</v>
      </c>
    </row>
    <row r="1035" spans="3:4">
      <c r="C1035" s="1557" t="s">
        <v>1501</v>
      </c>
      <c r="D1035" s="1561" t="s">
        <v>1507</v>
      </c>
    </row>
    <row r="1036" spans="3:4">
      <c r="C1036" s="1557" t="s">
        <v>1501</v>
      </c>
      <c r="D1036" s="1561" t="s">
        <v>1506</v>
      </c>
    </row>
    <row r="1037" spans="3:4">
      <c r="C1037" s="1557" t="s">
        <v>1501</v>
      </c>
      <c r="D1037" s="1561" t="s">
        <v>308</v>
      </c>
    </row>
    <row r="1038" spans="3:4">
      <c r="C1038" s="1557" t="s">
        <v>1501</v>
      </c>
      <c r="D1038" s="1561" t="s">
        <v>1198</v>
      </c>
    </row>
    <row r="1039" spans="3:4">
      <c r="C1039" s="1557" t="s">
        <v>1501</v>
      </c>
      <c r="D1039" s="1561" t="s">
        <v>906</v>
      </c>
    </row>
    <row r="1040" spans="3:4">
      <c r="C1040" s="1557" t="s">
        <v>1501</v>
      </c>
      <c r="D1040" s="1561" t="s">
        <v>1335</v>
      </c>
    </row>
    <row r="1041" spans="3:4">
      <c r="C1041" s="1557" t="s">
        <v>1501</v>
      </c>
      <c r="D1041" s="1561" t="s">
        <v>1337</v>
      </c>
    </row>
    <row r="1042" spans="3:4">
      <c r="C1042" s="1557" t="s">
        <v>1501</v>
      </c>
      <c r="D1042" s="1561" t="s">
        <v>1504</v>
      </c>
    </row>
    <row r="1043" spans="3:4">
      <c r="C1043" s="1557" t="s">
        <v>1501</v>
      </c>
      <c r="D1043" s="1561" t="s">
        <v>1503</v>
      </c>
    </row>
    <row r="1044" spans="3:4">
      <c r="C1044" s="1557" t="s">
        <v>1501</v>
      </c>
      <c r="D1044" s="1561" t="s">
        <v>1502</v>
      </c>
    </row>
    <row r="1045" spans="3:4">
      <c r="C1045" s="1557" t="s">
        <v>1501</v>
      </c>
      <c r="D1045" s="1561" t="s">
        <v>1465</v>
      </c>
    </row>
    <row r="1046" spans="3:4">
      <c r="C1046" s="1557" t="s">
        <v>1501</v>
      </c>
      <c r="D1046" s="1561" t="s">
        <v>622</v>
      </c>
    </row>
    <row r="1047" spans="3:4">
      <c r="C1047" s="1557" t="s">
        <v>391</v>
      </c>
      <c r="D1047" s="1561" t="s">
        <v>1499</v>
      </c>
    </row>
    <row r="1048" spans="3:4">
      <c r="C1048" s="1557" t="s">
        <v>391</v>
      </c>
      <c r="D1048" s="1561" t="s">
        <v>1227</v>
      </c>
    </row>
    <row r="1049" spans="3:4">
      <c r="C1049" s="1557" t="s">
        <v>391</v>
      </c>
      <c r="D1049" s="1561" t="s">
        <v>1497</v>
      </c>
    </row>
    <row r="1050" spans="3:4">
      <c r="C1050" s="1557" t="s">
        <v>391</v>
      </c>
      <c r="D1050" s="1561" t="s">
        <v>1496</v>
      </c>
    </row>
    <row r="1051" spans="3:4">
      <c r="C1051" s="1557" t="s">
        <v>391</v>
      </c>
      <c r="D1051" s="1561" t="s">
        <v>1495</v>
      </c>
    </row>
    <row r="1052" spans="3:4">
      <c r="C1052" s="1557" t="s">
        <v>391</v>
      </c>
      <c r="D1052" s="1561" t="s">
        <v>960</v>
      </c>
    </row>
    <row r="1053" spans="3:4">
      <c r="C1053" s="1557" t="s">
        <v>391</v>
      </c>
      <c r="D1053" s="1561" t="s">
        <v>1117</v>
      </c>
    </row>
    <row r="1054" spans="3:4">
      <c r="C1054" s="1557" t="s">
        <v>391</v>
      </c>
      <c r="D1054" s="1561" t="s">
        <v>266</v>
      </c>
    </row>
    <row r="1055" spans="3:4">
      <c r="C1055" s="1557" t="s">
        <v>391</v>
      </c>
      <c r="D1055" s="1561" t="s">
        <v>1494</v>
      </c>
    </row>
    <row r="1056" spans="3:4">
      <c r="C1056" s="1557" t="s">
        <v>391</v>
      </c>
      <c r="D1056" s="1561" t="s">
        <v>979</v>
      </c>
    </row>
    <row r="1057" spans="3:4">
      <c r="C1057" s="1557" t="s">
        <v>391</v>
      </c>
      <c r="D1057" s="1561" t="s">
        <v>1148</v>
      </c>
    </row>
    <row r="1058" spans="3:4">
      <c r="C1058" s="1557" t="s">
        <v>391</v>
      </c>
      <c r="D1058" s="1561" t="s">
        <v>1493</v>
      </c>
    </row>
    <row r="1059" spans="3:4">
      <c r="C1059" s="1557" t="s">
        <v>391</v>
      </c>
      <c r="D1059" s="1561" t="s">
        <v>762</v>
      </c>
    </row>
    <row r="1060" spans="3:4">
      <c r="C1060" s="1557" t="s">
        <v>391</v>
      </c>
      <c r="D1060" s="1561" t="s">
        <v>1492</v>
      </c>
    </row>
    <row r="1061" spans="3:4">
      <c r="C1061" s="1557" t="s">
        <v>391</v>
      </c>
      <c r="D1061" s="1561" t="s">
        <v>921</v>
      </c>
    </row>
    <row r="1062" spans="3:4">
      <c r="C1062" s="1557" t="s">
        <v>391</v>
      </c>
      <c r="D1062" s="1561" t="s">
        <v>675</v>
      </c>
    </row>
    <row r="1063" spans="3:4">
      <c r="C1063" s="1557" t="s">
        <v>391</v>
      </c>
      <c r="D1063" s="1561" t="s">
        <v>1490</v>
      </c>
    </row>
    <row r="1064" spans="3:4">
      <c r="C1064" s="1557" t="s">
        <v>391</v>
      </c>
      <c r="D1064" s="1561" t="s">
        <v>938</v>
      </c>
    </row>
    <row r="1065" spans="3:4">
      <c r="C1065" s="1557" t="s">
        <v>391</v>
      </c>
      <c r="D1065" s="1561" t="s">
        <v>1486</v>
      </c>
    </row>
    <row r="1066" spans="3:4">
      <c r="C1066" s="1557" t="s">
        <v>391</v>
      </c>
      <c r="D1066" s="1561" t="s">
        <v>1485</v>
      </c>
    </row>
    <row r="1067" spans="3:4">
      <c r="C1067" s="1557" t="s">
        <v>391</v>
      </c>
      <c r="D1067" s="1561" t="s">
        <v>1131</v>
      </c>
    </row>
    <row r="1068" spans="3:4">
      <c r="C1068" s="1557" t="s">
        <v>391</v>
      </c>
      <c r="D1068" s="1561" t="s">
        <v>71</v>
      </c>
    </row>
    <row r="1069" spans="3:4">
      <c r="C1069" s="1557" t="s">
        <v>391</v>
      </c>
      <c r="D1069" s="1561" t="s">
        <v>1484</v>
      </c>
    </row>
    <row r="1070" spans="3:4">
      <c r="C1070" s="1557" t="s">
        <v>391</v>
      </c>
      <c r="D1070" s="1561" t="s">
        <v>1480</v>
      </c>
    </row>
    <row r="1071" spans="3:4">
      <c r="C1071" s="1557" t="s">
        <v>391</v>
      </c>
      <c r="D1071" s="1561" t="s">
        <v>1478</v>
      </c>
    </row>
    <row r="1072" spans="3:4">
      <c r="C1072" s="1557" t="s">
        <v>391</v>
      </c>
      <c r="D1072" s="1561" t="s">
        <v>1413</v>
      </c>
    </row>
    <row r="1073" spans="3:4">
      <c r="C1073" s="1557" t="s">
        <v>391</v>
      </c>
      <c r="D1073" s="1561" t="s">
        <v>1477</v>
      </c>
    </row>
    <row r="1074" spans="3:4">
      <c r="C1074" s="1557" t="s">
        <v>391</v>
      </c>
      <c r="D1074" s="1561" t="s">
        <v>8</v>
      </c>
    </row>
    <row r="1075" spans="3:4">
      <c r="C1075" s="1557" t="s">
        <v>391</v>
      </c>
      <c r="D1075" s="1561" t="s">
        <v>1476</v>
      </c>
    </row>
    <row r="1076" spans="3:4">
      <c r="C1076" s="1557" t="s">
        <v>1474</v>
      </c>
      <c r="D1076" s="1561" t="s">
        <v>7</v>
      </c>
    </row>
    <row r="1077" spans="3:4">
      <c r="C1077" s="1557" t="s">
        <v>1474</v>
      </c>
      <c r="D1077" s="1561" t="s">
        <v>154</v>
      </c>
    </row>
    <row r="1078" spans="3:4">
      <c r="C1078" s="1557" t="s">
        <v>1474</v>
      </c>
      <c r="D1078" s="1561" t="s">
        <v>800</v>
      </c>
    </row>
    <row r="1079" spans="3:4">
      <c r="C1079" s="1557" t="s">
        <v>1474</v>
      </c>
      <c r="D1079" s="1561" t="s">
        <v>341</v>
      </c>
    </row>
    <row r="1080" spans="3:4">
      <c r="C1080" s="1557" t="s">
        <v>1474</v>
      </c>
      <c r="D1080" s="1561" t="s">
        <v>237</v>
      </c>
    </row>
    <row r="1081" spans="3:4">
      <c r="C1081" s="1557" t="s">
        <v>1474</v>
      </c>
      <c r="D1081" s="1561" t="s">
        <v>271</v>
      </c>
    </row>
    <row r="1082" spans="3:4">
      <c r="C1082" s="1557" t="s">
        <v>1474</v>
      </c>
      <c r="D1082" s="1561" t="s">
        <v>783</v>
      </c>
    </row>
    <row r="1083" spans="3:4">
      <c r="C1083" s="1557" t="s">
        <v>1474</v>
      </c>
      <c r="D1083" s="1561" t="s">
        <v>404</v>
      </c>
    </row>
    <row r="1084" spans="3:4">
      <c r="C1084" s="1557" t="s">
        <v>1474</v>
      </c>
      <c r="D1084" s="1561" t="s">
        <v>256</v>
      </c>
    </row>
    <row r="1085" spans="3:4">
      <c r="C1085" s="1557" t="s">
        <v>1474</v>
      </c>
      <c r="D1085" s="1561" t="s">
        <v>1086</v>
      </c>
    </row>
    <row r="1086" spans="3:4">
      <c r="C1086" s="1557" t="s">
        <v>1474</v>
      </c>
      <c r="D1086" s="1561" t="s">
        <v>1262</v>
      </c>
    </row>
    <row r="1087" spans="3:4">
      <c r="C1087" s="1557" t="s">
        <v>1474</v>
      </c>
      <c r="D1087" s="1561" t="s">
        <v>1475</v>
      </c>
    </row>
    <row r="1088" spans="3:4">
      <c r="C1088" s="1557" t="s">
        <v>1474</v>
      </c>
      <c r="D1088" s="1561" t="s">
        <v>961</v>
      </c>
    </row>
    <row r="1089" spans="3:4">
      <c r="C1089" s="1557" t="s">
        <v>1474</v>
      </c>
      <c r="D1089" s="1561" t="s">
        <v>1312</v>
      </c>
    </row>
    <row r="1090" spans="3:4">
      <c r="C1090" s="1557" t="s">
        <v>1474</v>
      </c>
      <c r="D1090" s="1561" t="s">
        <v>1293</v>
      </c>
    </row>
    <row r="1091" spans="3:4">
      <c r="C1091" s="1557" t="s">
        <v>1474</v>
      </c>
      <c r="D1091" s="1561" t="s">
        <v>656</v>
      </c>
    </row>
    <row r="1092" spans="3:4">
      <c r="C1092" s="1557" t="s">
        <v>1474</v>
      </c>
      <c r="D1092" s="1561" t="s">
        <v>657</v>
      </c>
    </row>
    <row r="1093" spans="3:4">
      <c r="C1093" s="1557" t="s">
        <v>1474</v>
      </c>
      <c r="D1093" s="1561" t="s">
        <v>1044</v>
      </c>
    </row>
    <row r="1094" spans="3:4">
      <c r="C1094" s="1557" t="s">
        <v>1474</v>
      </c>
      <c r="D1094" s="1561" t="s">
        <v>1144</v>
      </c>
    </row>
    <row r="1095" spans="3:4">
      <c r="C1095" s="1557" t="s">
        <v>625</v>
      </c>
      <c r="D1095" s="1561" t="s">
        <v>1472</v>
      </c>
    </row>
    <row r="1096" spans="3:4">
      <c r="C1096" s="1557" t="s">
        <v>625</v>
      </c>
      <c r="D1096" s="1561" t="s">
        <v>1114</v>
      </c>
    </row>
    <row r="1097" spans="3:4">
      <c r="C1097" s="1557" t="s">
        <v>625</v>
      </c>
      <c r="D1097" s="1561" t="s">
        <v>1470</v>
      </c>
    </row>
    <row r="1098" spans="3:4">
      <c r="C1098" s="1557" t="s">
        <v>625</v>
      </c>
      <c r="D1098" s="1561" t="s">
        <v>813</v>
      </c>
    </row>
    <row r="1099" spans="3:4">
      <c r="C1099" s="1557" t="s">
        <v>625</v>
      </c>
      <c r="D1099" s="1561" t="s">
        <v>1469</v>
      </c>
    </row>
    <row r="1100" spans="3:4">
      <c r="C1100" s="1557" t="s">
        <v>625</v>
      </c>
      <c r="D1100" s="1561" t="s">
        <v>349</v>
      </c>
    </row>
    <row r="1101" spans="3:4">
      <c r="C1101" s="1557" t="s">
        <v>625</v>
      </c>
      <c r="D1101" s="1561" t="s">
        <v>1466</v>
      </c>
    </row>
    <row r="1102" spans="3:4">
      <c r="C1102" s="1557" t="s">
        <v>625</v>
      </c>
      <c r="D1102" s="1561" t="s">
        <v>745</v>
      </c>
    </row>
    <row r="1103" spans="3:4">
      <c r="C1103" s="1557" t="s">
        <v>625</v>
      </c>
      <c r="D1103" s="1561" t="s">
        <v>1463</v>
      </c>
    </row>
    <row r="1104" spans="3:4">
      <c r="C1104" s="1557" t="s">
        <v>625</v>
      </c>
      <c r="D1104" s="1561" t="s">
        <v>1434</v>
      </c>
    </row>
    <row r="1105" spans="3:4">
      <c r="C1105" s="1557" t="s">
        <v>625</v>
      </c>
      <c r="D1105" s="1561" t="s">
        <v>1461</v>
      </c>
    </row>
    <row r="1106" spans="3:4">
      <c r="C1106" s="1557" t="s">
        <v>625</v>
      </c>
      <c r="D1106" s="1561" t="s">
        <v>387</v>
      </c>
    </row>
    <row r="1107" spans="3:4">
      <c r="C1107" s="1557" t="s">
        <v>625</v>
      </c>
      <c r="D1107" s="1561" t="s">
        <v>1459</v>
      </c>
    </row>
    <row r="1108" spans="3:4">
      <c r="C1108" s="1557" t="s">
        <v>625</v>
      </c>
      <c r="D1108" s="1561" t="s">
        <v>1041</v>
      </c>
    </row>
    <row r="1109" spans="3:4">
      <c r="C1109" s="1557" t="s">
        <v>625</v>
      </c>
      <c r="D1109" s="1561" t="s">
        <v>774</v>
      </c>
    </row>
    <row r="1110" spans="3:4">
      <c r="C1110" s="1557" t="s">
        <v>625</v>
      </c>
      <c r="D1110" s="1561" t="s">
        <v>1315</v>
      </c>
    </row>
    <row r="1111" spans="3:4">
      <c r="C1111" s="1557" t="s">
        <v>625</v>
      </c>
      <c r="D1111" s="1561" t="s">
        <v>1457</v>
      </c>
    </row>
    <row r="1112" spans="3:4">
      <c r="C1112" s="1557" t="s">
        <v>625</v>
      </c>
      <c r="D1112" s="1561" t="s">
        <v>1455</v>
      </c>
    </row>
    <row r="1113" spans="3:4">
      <c r="C1113" s="1557" t="s">
        <v>625</v>
      </c>
      <c r="D1113" s="1561" t="s">
        <v>1149</v>
      </c>
    </row>
    <row r="1114" spans="3:4">
      <c r="C1114" s="1557" t="s">
        <v>625</v>
      </c>
      <c r="D1114" s="1561" t="s">
        <v>169</v>
      </c>
    </row>
    <row r="1115" spans="3:4">
      <c r="C1115" s="1557" t="s">
        <v>625</v>
      </c>
      <c r="D1115" s="1561" t="s">
        <v>1454</v>
      </c>
    </row>
    <row r="1116" spans="3:4">
      <c r="C1116" s="1557" t="s">
        <v>625</v>
      </c>
      <c r="D1116" s="1561" t="s">
        <v>1453</v>
      </c>
    </row>
    <row r="1117" spans="3:4">
      <c r="C1117" s="1557" t="s">
        <v>625</v>
      </c>
      <c r="D1117" s="1561" t="s">
        <v>1452</v>
      </c>
    </row>
    <row r="1118" spans="3:4">
      <c r="C1118" s="1557" t="s">
        <v>625</v>
      </c>
      <c r="D1118" s="1561" t="s">
        <v>1450</v>
      </c>
    </row>
    <row r="1119" spans="3:4">
      <c r="C1119" s="1557" t="s">
        <v>625</v>
      </c>
      <c r="D1119" s="1561" t="s">
        <v>1213</v>
      </c>
    </row>
    <row r="1120" spans="3:4">
      <c r="C1120" s="1557" t="s">
        <v>625</v>
      </c>
      <c r="D1120" s="1561" t="s">
        <v>1449</v>
      </c>
    </row>
    <row r="1121" spans="3:4">
      <c r="C1121" s="1557" t="s">
        <v>484</v>
      </c>
      <c r="D1121" s="1561" t="s">
        <v>1272</v>
      </c>
    </row>
    <row r="1122" spans="3:4">
      <c r="C1122" s="1557" t="s">
        <v>484</v>
      </c>
      <c r="D1122" s="1561" t="s">
        <v>993</v>
      </c>
    </row>
    <row r="1123" spans="3:4">
      <c r="C1123" s="1557" t="s">
        <v>484</v>
      </c>
      <c r="D1123" s="1561" t="s">
        <v>1448</v>
      </c>
    </row>
    <row r="1124" spans="3:4">
      <c r="C1124" s="1557" t="s">
        <v>484</v>
      </c>
      <c r="D1124" s="1561" t="s">
        <v>748</v>
      </c>
    </row>
    <row r="1125" spans="3:4">
      <c r="C1125" s="1557" t="s">
        <v>484</v>
      </c>
      <c r="D1125" s="1561" t="s">
        <v>662</v>
      </c>
    </row>
    <row r="1126" spans="3:4">
      <c r="C1126" s="1557" t="s">
        <v>484</v>
      </c>
      <c r="D1126" s="1561" t="s">
        <v>1268</v>
      </c>
    </row>
    <row r="1127" spans="3:4">
      <c r="C1127" s="1557" t="s">
        <v>484</v>
      </c>
      <c r="D1127" s="1561" t="s">
        <v>1446</v>
      </c>
    </row>
    <row r="1128" spans="3:4">
      <c r="C1128" s="1557" t="s">
        <v>484</v>
      </c>
      <c r="D1128" s="1561" t="s">
        <v>1326</v>
      </c>
    </row>
    <row r="1129" spans="3:4">
      <c r="C1129" s="1557" t="s">
        <v>484</v>
      </c>
      <c r="D1129" s="1561" t="s">
        <v>1444</v>
      </c>
    </row>
    <row r="1130" spans="3:4">
      <c r="C1130" s="1557" t="s">
        <v>484</v>
      </c>
      <c r="D1130" s="1561" t="s">
        <v>1441</v>
      </c>
    </row>
    <row r="1131" spans="3:4">
      <c r="C1131" s="1557" t="s">
        <v>484</v>
      </c>
      <c r="D1131" s="1561" t="s">
        <v>518</v>
      </c>
    </row>
    <row r="1132" spans="3:4">
      <c r="C1132" s="1557" t="s">
        <v>484</v>
      </c>
      <c r="D1132" s="1561" t="s">
        <v>1440</v>
      </c>
    </row>
    <row r="1133" spans="3:4">
      <c r="C1133" s="1557" t="s">
        <v>484</v>
      </c>
      <c r="D1133" s="1561" t="s">
        <v>684</v>
      </c>
    </row>
    <row r="1134" spans="3:4">
      <c r="C1134" s="1557" t="s">
        <v>484</v>
      </c>
      <c r="D1134" s="1561" t="s">
        <v>1031</v>
      </c>
    </row>
    <row r="1135" spans="3:4">
      <c r="C1135" s="1557" t="s">
        <v>484</v>
      </c>
      <c r="D1135" s="1561" t="s">
        <v>1191</v>
      </c>
    </row>
    <row r="1136" spans="3:4">
      <c r="C1136" s="1557" t="s">
        <v>484</v>
      </c>
      <c r="D1136" s="1561" t="s">
        <v>1438</v>
      </c>
    </row>
    <row r="1137" spans="3:4">
      <c r="C1137" s="1557" t="s">
        <v>484</v>
      </c>
      <c r="D1137" s="1561" t="s">
        <v>28</v>
      </c>
    </row>
    <row r="1138" spans="3:4">
      <c r="C1138" s="1557" t="s">
        <v>484</v>
      </c>
      <c r="D1138" s="1561" t="s">
        <v>757</v>
      </c>
    </row>
    <row r="1139" spans="3:4">
      <c r="C1139" s="1557" t="s">
        <v>484</v>
      </c>
      <c r="D1139" s="1561" t="s">
        <v>1437</v>
      </c>
    </row>
    <row r="1140" spans="3:4">
      <c r="C1140" s="1557" t="s">
        <v>484</v>
      </c>
      <c r="D1140" s="1561" t="s">
        <v>1432</v>
      </c>
    </row>
    <row r="1141" spans="3:4">
      <c r="C1141" s="1557" t="s">
        <v>484</v>
      </c>
      <c r="D1141" s="1561" t="s">
        <v>315</v>
      </c>
    </row>
    <row r="1142" spans="3:4">
      <c r="C1142" s="1557" t="s">
        <v>484</v>
      </c>
      <c r="D1142" s="1561" t="s">
        <v>602</v>
      </c>
    </row>
    <row r="1143" spans="3:4">
      <c r="C1143" s="1557" t="s">
        <v>484</v>
      </c>
      <c r="D1143" s="1561" t="s">
        <v>1430</v>
      </c>
    </row>
    <row r="1144" spans="3:4">
      <c r="C1144" s="1557" t="s">
        <v>484</v>
      </c>
      <c r="D1144" s="1561" t="s">
        <v>1429</v>
      </c>
    </row>
    <row r="1145" spans="3:4">
      <c r="C1145" s="1557" t="s">
        <v>484</v>
      </c>
      <c r="D1145" s="1561" t="s">
        <v>1428</v>
      </c>
    </row>
    <row r="1146" spans="3:4">
      <c r="C1146" s="1557" t="s">
        <v>484</v>
      </c>
      <c r="D1146" s="1561" t="s">
        <v>1426</v>
      </c>
    </row>
    <row r="1147" spans="3:4">
      <c r="C1147" s="1557" t="s">
        <v>484</v>
      </c>
      <c r="D1147" s="1561" t="s">
        <v>1425</v>
      </c>
    </row>
    <row r="1148" spans="3:4">
      <c r="C1148" s="1557" t="s">
        <v>484</v>
      </c>
      <c r="D1148" s="1561" t="s">
        <v>1423</v>
      </c>
    </row>
    <row r="1149" spans="3:4">
      <c r="C1149" s="1557" t="s">
        <v>484</v>
      </c>
      <c r="D1149" s="1561" t="s">
        <v>864</v>
      </c>
    </row>
    <row r="1150" spans="3:4">
      <c r="C1150" s="1557" t="s">
        <v>484</v>
      </c>
      <c r="D1150" s="1561" t="s">
        <v>1039</v>
      </c>
    </row>
    <row r="1151" spans="3:4">
      <c r="C1151" s="1557" t="s">
        <v>484</v>
      </c>
      <c r="D1151" s="1561" t="s">
        <v>1339</v>
      </c>
    </row>
    <row r="1152" spans="3:4">
      <c r="C1152" s="1557" t="s">
        <v>484</v>
      </c>
      <c r="D1152" s="1561" t="s">
        <v>1419</v>
      </c>
    </row>
    <row r="1153" spans="3:4">
      <c r="C1153" s="1557" t="s">
        <v>484</v>
      </c>
      <c r="D1153" s="1561" t="s">
        <v>525</v>
      </c>
    </row>
    <row r="1154" spans="3:4">
      <c r="C1154" s="1557" t="s">
        <v>484</v>
      </c>
      <c r="D1154" s="1561" t="s">
        <v>582</v>
      </c>
    </row>
    <row r="1155" spans="3:4">
      <c r="C1155" s="1557" t="s">
        <v>484</v>
      </c>
      <c r="D1155" s="1561" t="s">
        <v>747</v>
      </c>
    </row>
    <row r="1156" spans="3:4">
      <c r="C1156" s="1557" t="s">
        <v>484</v>
      </c>
      <c r="D1156" s="1561" t="s">
        <v>1417</v>
      </c>
    </row>
    <row r="1157" spans="3:4">
      <c r="C1157" s="1557" t="s">
        <v>484</v>
      </c>
      <c r="D1157" s="1561" t="s">
        <v>318</v>
      </c>
    </row>
    <row r="1158" spans="3:4">
      <c r="C1158" s="1557" t="s">
        <v>484</v>
      </c>
      <c r="D1158" s="1561" t="s">
        <v>1308</v>
      </c>
    </row>
    <row r="1159" spans="3:4">
      <c r="C1159" s="1557" t="s">
        <v>484</v>
      </c>
      <c r="D1159" s="1561" t="s">
        <v>1414</v>
      </c>
    </row>
    <row r="1160" spans="3:4">
      <c r="C1160" s="1557" t="s">
        <v>484</v>
      </c>
      <c r="D1160" s="1561" t="s">
        <v>1411</v>
      </c>
    </row>
    <row r="1161" spans="3:4">
      <c r="C1161" s="1557" t="s">
        <v>484</v>
      </c>
      <c r="D1161" s="1561" t="s">
        <v>188</v>
      </c>
    </row>
    <row r="1162" spans="3:4">
      <c r="C1162" s="1557" t="s">
        <v>484</v>
      </c>
      <c r="D1162" s="1561" t="s">
        <v>1405</v>
      </c>
    </row>
    <row r="1163" spans="3:4">
      <c r="C1163" s="1557" t="s">
        <v>484</v>
      </c>
      <c r="D1163" s="1561" t="s">
        <v>1390</v>
      </c>
    </row>
    <row r="1164" spans="3:4">
      <c r="C1164" s="1557" t="s">
        <v>342</v>
      </c>
      <c r="D1164" s="1561" t="s">
        <v>735</v>
      </c>
    </row>
    <row r="1165" spans="3:4">
      <c r="C1165" s="1557" t="s">
        <v>342</v>
      </c>
      <c r="D1165" s="1561" t="s">
        <v>276</v>
      </c>
    </row>
    <row r="1166" spans="3:4">
      <c r="C1166" s="1557" t="s">
        <v>342</v>
      </c>
      <c r="D1166" s="1561" t="s">
        <v>953</v>
      </c>
    </row>
    <row r="1167" spans="3:4">
      <c r="C1167" s="1557" t="s">
        <v>342</v>
      </c>
      <c r="D1167" s="1561" t="s">
        <v>853</v>
      </c>
    </row>
    <row r="1168" spans="3:4">
      <c r="C1168" s="1557" t="s">
        <v>342</v>
      </c>
      <c r="D1168" s="1561" t="s">
        <v>943</v>
      </c>
    </row>
    <row r="1169" spans="3:4">
      <c r="C1169" s="1557" t="s">
        <v>342</v>
      </c>
      <c r="D1169" s="1561" t="s">
        <v>415</v>
      </c>
    </row>
    <row r="1170" spans="3:4">
      <c r="C1170" s="1557" t="s">
        <v>342</v>
      </c>
      <c r="D1170" s="1561" t="s">
        <v>1240</v>
      </c>
    </row>
    <row r="1171" spans="3:4">
      <c r="C1171" s="1557" t="s">
        <v>342</v>
      </c>
      <c r="D1171" s="1561" t="s">
        <v>1088</v>
      </c>
    </row>
    <row r="1172" spans="3:4">
      <c r="C1172" s="1557" t="s">
        <v>342</v>
      </c>
      <c r="D1172" s="1561" t="s">
        <v>787</v>
      </c>
    </row>
    <row r="1173" spans="3:4">
      <c r="C1173" s="1557" t="s">
        <v>342</v>
      </c>
      <c r="D1173" s="1561" t="s">
        <v>157</v>
      </c>
    </row>
    <row r="1174" spans="3:4">
      <c r="C1174" s="1557" t="s">
        <v>342</v>
      </c>
      <c r="D1174" s="1561" t="s">
        <v>1409</v>
      </c>
    </row>
    <row r="1175" spans="3:4">
      <c r="C1175" s="1557" t="s">
        <v>342</v>
      </c>
      <c r="D1175" s="1561" t="s">
        <v>532</v>
      </c>
    </row>
    <row r="1176" spans="3:4">
      <c r="C1176" s="1557" t="s">
        <v>342</v>
      </c>
      <c r="D1176" s="1561" t="s">
        <v>1407</v>
      </c>
    </row>
    <row r="1177" spans="3:4">
      <c r="C1177" s="1557" t="s">
        <v>342</v>
      </c>
      <c r="D1177" s="1561" t="s">
        <v>665</v>
      </c>
    </row>
    <row r="1178" spans="3:4">
      <c r="C1178" s="1557" t="s">
        <v>342</v>
      </c>
      <c r="D1178" s="1561" t="s">
        <v>1124</v>
      </c>
    </row>
    <row r="1179" spans="3:4">
      <c r="C1179" s="1557" t="s">
        <v>342</v>
      </c>
      <c r="D1179" s="1561" t="s">
        <v>671</v>
      </c>
    </row>
    <row r="1180" spans="3:4">
      <c r="C1180" s="1557" t="s">
        <v>342</v>
      </c>
      <c r="D1180" s="1561" t="s">
        <v>1404</v>
      </c>
    </row>
    <row r="1181" spans="3:4">
      <c r="C1181" s="1557" t="s">
        <v>342</v>
      </c>
      <c r="D1181" s="1561" t="s">
        <v>1356</v>
      </c>
    </row>
    <row r="1182" spans="3:4">
      <c r="C1182" s="1557" t="s">
        <v>342</v>
      </c>
      <c r="D1182" s="1561" t="s">
        <v>389</v>
      </c>
    </row>
    <row r="1183" spans="3:4">
      <c r="C1183" s="1557" t="s">
        <v>342</v>
      </c>
      <c r="D1183" s="1561" t="s">
        <v>521</v>
      </c>
    </row>
    <row r="1184" spans="3:4">
      <c r="C1184" s="1557" t="s">
        <v>342</v>
      </c>
      <c r="D1184" s="1561" t="s">
        <v>1403</v>
      </c>
    </row>
    <row r="1185" spans="3:4">
      <c r="C1185" s="1557" t="s">
        <v>342</v>
      </c>
      <c r="D1185" s="1561" t="s">
        <v>1285</v>
      </c>
    </row>
    <row r="1186" spans="3:4">
      <c r="C1186" s="1557" t="s">
        <v>342</v>
      </c>
      <c r="D1186" s="1561" t="s">
        <v>199</v>
      </c>
    </row>
    <row r="1187" spans="3:4">
      <c r="C1187" s="1557" t="s">
        <v>342</v>
      </c>
      <c r="D1187" s="1561" t="s">
        <v>1400</v>
      </c>
    </row>
    <row r="1188" spans="3:4">
      <c r="C1188" s="1557" t="s">
        <v>342</v>
      </c>
      <c r="D1188" s="1561" t="s">
        <v>541</v>
      </c>
    </row>
    <row r="1189" spans="3:4">
      <c r="C1189" s="1557" t="s">
        <v>342</v>
      </c>
      <c r="D1189" s="1561" t="s">
        <v>1399</v>
      </c>
    </row>
    <row r="1190" spans="3:4">
      <c r="C1190" s="1557" t="s">
        <v>342</v>
      </c>
      <c r="D1190" s="1561" t="s">
        <v>447</v>
      </c>
    </row>
    <row r="1191" spans="3:4">
      <c r="C1191" s="1557" t="s">
        <v>342</v>
      </c>
      <c r="D1191" s="1561" t="s">
        <v>229</v>
      </c>
    </row>
    <row r="1192" spans="3:4">
      <c r="C1192" s="1557" t="s">
        <v>342</v>
      </c>
      <c r="D1192" s="1561" t="s">
        <v>752</v>
      </c>
    </row>
    <row r="1193" spans="3:4">
      <c r="C1193" s="1557" t="s">
        <v>342</v>
      </c>
      <c r="D1193" s="1561" t="s">
        <v>39</v>
      </c>
    </row>
    <row r="1194" spans="3:4">
      <c r="C1194" s="1557" t="s">
        <v>342</v>
      </c>
      <c r="D1194" s="1561" t="s">
        <v>102</v>
      </c>
    </row>
    <row r="1195" spans="3:4">
      <c r="C1195" s="1557" t="s">
        <v>342</v>
      </c>
      <c r="D1195" s="1561" t="s">
        <v>257</v>
      </c>
    </row>
    <row r="1196" spans="3:4">
      <c r="C1196" s="1557" t="s">
        <v>342</v>
      </c>
      <c r="D1196" s="1561" t="s">
        <v>412</v>
      </c>
    </row>
    <row r="1197" spans="3:4">
      <c r="C1197" s="1557" t="s">
        <v>342</v>
      </c>
      <c r="D1197" s="1561" t="s">
        <v>968</v>
      </c>
    </row>
    <row r="1198" spans="3:4">
      <c r="C1198" s="1557" t="s">
        <v>342</v>
      </c>
      <c r="D1198" s="1561" t="s">
        <v>386</v>
      </c>
    </row>
    <row r="1199" spans="3:4">
      <c r="C1199" s="1557" t="s">
        <v>342</v>
      </c>
      <c r="D1199" s="1561" t="s">
        <v>1396</v>
      </c>
    </row>
    <row r="1200" spans="3:4">
      <c r="C1200" s="1557" t="s">
        <v>342</v>
      </c>
      <c r="D1200" s="1561" t="s">
        <v>188</v>
      </c>
    </row>
    <row r="1201" spans="3:4">
      <c r="C1201" s="1557" t="s">
        <v>342</v>
      </c>
      <c r="D1201" s="1561" t="s">
        <v>421</v>
      </c>
    </row>
    <row r="1202" spans="3:4">
      <c r="C1202" s="1557" t="s">
        <v>342</v>
      </c>
      <c r="D1202" s="1561" t="s">
        <v>1395</v>
      </c>
    </row>
    <row r="1203" spans="3:4">
      <c r="C1203" s="1557" t="s">
        <v>342</v>
      </c>
      <c r="D1203" s="1561" t="s">
        <v>1393</v>
      </c>
    </row>
    <row r="1204" spans="3:4">
      <c r="C1204" s="1557" t="s">
        <v>342</v>
      </c>
      <c r="D1204" s="1561" t="s">
        <v>1391</v>
      </c>
    </row>
    <row r="1205" spans="3:4">
      <c r="C1205" s="1557" t="s">
        <v>1354</v>
      </c>
      <c r="D1205" s="1561" t="s">
        <v>1388</v>
      </c>
    </row>
    <row r="1206" spans="3:4">
      <c r="C1206" s="1557" t="s">
        <v>1354</v>
      </c>
      <c r="D1206" s="1561" t="s">
        <v>1386</v>
      </c>
    </row>
    <row r="1207" spans="3:4">
      <c r="C1207" s="1557" t="s">
        <v>1354</v>
      </c>
      <c r="D1207" s="1561" t="s">
        <v>846</v>
      </c>
    </row>
    <row r="1208" spans="3:4">
      <c r="C1208" s="1557" t="s">
        <v>1354</v>
      </c>
      <c r="D1208" s="1561" t="s">
        <v>1385</v>
      </c>
    </row>
    <row r="1209" spans="3:4">
      <c r="C1209" s="1557" t="s">
        <v>1354</v>
      </c>
      <c r="D1209" s="1561" t="s">
        <v>1383</v>
      </c>
    </row>
    <row r="1210" spans="3:4">
      <c r="C1210" s="1557" t="s">
        <v>1354</v>
      </c>
      <c r="D1210" s="1561" t="s">
        <v>1382</v>
      </c>
    </row>
    <row r="1211" spans="3:4">
      <c r="C1211" s="1557" t="s">
        <v>1354</v>
      </c>
      <c r="D1211" s="1561" t="s">
        <v>222</v>
      </c>
    </row>
    <row r="1212" spans="3:4">
      <c r="C1212" s="1557" t="s">
        <v>1354</v>
      </c>
      <c r="D1212" s="1561" t="s">
        <v>481</v>
      </c>
    </row>
    <row r="1213" spans="3:4">
      <c r="C1213" s="1557" t="s">
        <v>1354</v>
      </c>
      <c r="D1213" s="1561" t="s">
        <v>1048</v>
      </c>
    </row>
    <row r="1214" spans="3:4">
      <c r="C1214" s="1557" t="s">
        <v>1354</v>
      </c>
      <c r="D1214" s="1561" t="s">
        <v>1355</v>
      </c>
    </row>
    <row r="1215" spans="3:4">
      <c r="C1215" s="1557" t="s">
        <v>1354</v>
      </c>
      <c r="D1215" s="1561" t="s">
        <v>692</v>
      </c>
    </row>
    <row r="1216" spans="3:4">
      <c r="C1216" s="1557" t="s">
        <v>1354</v>
      </c>
      <c r="D1216" s="1561" t="s">
        <v>1380</v>
      </c>
    </row>
    <row r="1217" spans="3:4">
      <c r="C1217" s="1557" t="s">
        <v>1354</v>
      </c>
      <c r="D1217" s="1561" t="s">
        <v>1378</v>
      </c>
    </row>
    <row r="1218" spans="3:4">
      <c r="C1218" s="1557" t="s">
        <v>1354</v>
      </c>
      <c r="D1218" s="1561" t="s">
        <v>1217</v>
      </c>
    </row>
    <row r="1219" spans="3:4">
      <c r="C1219" s="1557" t="s">
        <v>1354</v>
      </c>
      <c r="D1219" s="1561" t="s">
        <v>1376</v>
      </c>
    </row>
    <row r="1220" spans="3:4">
      <c r="C1220" s="1557" t="s">
        <v>1354</v>
      </c>
      <c r="D1220" s="1561" t="s">
        <v>1375</v>
      </c>
    </row>
    <row r="1221" spans="3:4">
      <c r="C1221" s="1557" t="s">
        <v>1354</v>
      </c>
      <c r="D1221" s="1561" t="s">
        <v>1372</v>
      </c>
    </row>
    <row r="1222" spans="3:4">
      <c r="C1222" s="1557" t="s">
        <v>1354</v>
      </c>
      <c r="D1222" s="1561" t="s">
        <v>1215</v>
      </c>
    </row>
    <row r="1223" spans="3:4">
      <c r="C1223" s="1557" t="s">
        <v>1354</v>
      </c>
      <c r="D1223" s="1561" t="s">
        <v>1370</v>
      </c>
    </row>
    <row r="1224" spans="3:4">
      <c r="C1224" s="1557" t="s">
        <v>1354</v>
      </c>
      <c r="D1224" s="1561" t="s">
        <v>1366</v>
      </c>
    </row>
    <row r="1225" spans="3:4">
      <c r="C1225" s="1557" t="s">
        <v>1354</v>
      </c>
      <c r="D1225" s="1561" t="s">
        <v>1364</v>
      </c>
    </row>
    <row r="1226" spans="3:4">
      <c r="C1226" s="1557" t="s">
        <v>1354</v>
      </c>
      <c r="D1226" s="1561" t="s">
        <v>378</v>
      </c>
    </row>
    <row r="1227" spans="3:4">
      <c r="C1227" s="1557" t="s">
        <v>1354</v>
      </c>
      <c r="D1227" s="1561" t="s">
        <v>741</v>
      </c>
    </row>
    <row r="1228" spans="3:4">
      <c r="C1228" s="1557" t="s">
        <v>1354</v>
      </c>
      <c r="D1228" s="1561" t="s">
        <v>958</v>
      </c>
    </row>
    <row r="1229" spans="3:4">
      <c r="C1229" s="1557" t="s">
        <v>1354</v>
      </c>
      <c r="D1229" s="1561" t="s">
        <v>1363</v>
      </c>
    </row>
    <row r="1230" spans="3:4">
      <c r="C1230" s="1557" t="s">
        <v>1354</v>
      </c>
      <c r="D1230" s="1561" t="s">
        <v>502</v>
      </c>
    </row>
    <row r="1231" spans="3:4">
      <c r="C1231" s="1557" t="s">
        <v>1354</v>
      </c>
      <c r="D1231" s="1561" t="s">
        <v>108</v>
      </c>
    </row>
    <row r="1232" spans="3:4">
      <c r="C1232" s="1557" t="s">
        <v>1354</v>
      </c>
      <c r="D1232" s="1561" t="s">
        <v>1362</v>
      </c>
    </row>
    <row r="1233" spans="3:4">
      <c r="C1233" s="1557" t="s">
        <v>1354</v>
      </c>
      <c r="D1233" s="1561" t="s">
        <v>1360</v>
      </c>
    </row>
    <row r="1234" spans="3:4">
      <c r="C1234" s="1557" t="s">
        <v>1354</v>
      </c>
      <c r="D1234" s="1561" t="s">
        <v>761</v>
      </c>
    </row>
    <row r="1235" spans="3:4">
      <c r="C1235" s="1557" t="s">
        <v>1354</v>
      </c>
      <c r="D1235" s="1561" t="s">
        <v>1014</v>
      </c>
    </row>
    <row r="1236" spans="3:4">
      <c r="C1236" s="1557" t="s">
        <v>1354</v>
      </c>
      <c r="D1236" s="1561" t="s">
        <v>1358</v>
      </c>
    </row>
    <row r="1237" spans="3:4">
      <c r="C1237" s="1557" t="s">
        <v>1354</v>
      </c>
      <c r="D1237" s="1561" t="s">
        <v>1357</v>
      </c>
    </row>
    <row r="1238" spans="3:4">
      <c r="C1238" s="1557" t="s">
        <v>1354</v>
      </c>
      <c r="D1238" s="1561" t="s">
        <v>547</v>
      </c>
    </row>
    <row r="1239" spans="3:4">
      <c r="C1239" s="1557" t="s">
        <v>1354</v>
      </c>
      <c r="D1239" s="1561" t="s">
        <v>1236</v>
      </c>
    </row>
    <row r="1240" spans="3:4">
      <c r="C1240" s="1557" t="s">
        <v>1354</v>
      </c>
      <c r="D1240" s="1561" t="s">
        <v>1000</v>
      </c>
    </row>
    <row r="1241" spans="3:4">
      <c r="C1241" s="1557" t="s">
        <v>1354</v>
      </c>
      <c r="D1241" s="1561" t="s">
        <v>861</v>
      </c>
    </row>
    <row r="1242" spans="3:4">
      <c r="C1242" s="1557" t="s">
        <v>1354</v>
      </c>
      <c r="D1242" s="1561" t="s">
        <v>1032</v>
      </c>
    </row>
    <row r="1243" spans="3:4">
      <c r="C1243" s="1557" t="s">
        <v>1354</v>
      </c>
      <c r="D1243" s="1561" t="s">
        <v>1352</v>
      </c>
    </row>
    <row r="1244" spans="3:4">
      <c r="C1244" s="1557" t="s">
        <v>1323</v>
      </c>
      <c r="D1244" s="1561" t="s">
        <v>1351</v>
      </c>
    </row>
    <row r="1245" spans="3:4">
      <c r="C1245" s="1557" t="s">
        <v>1323</v>
      </c>
      <c r="D1245" s="1561" t="s">
        <v>1349</v>
      </c>
    </row>
    <row r="1246" spans="3:4">
      <c r="C1246" s="1557" t="s">
        <v>1323</v>
      </c>
      <c r="D1246" s="1561" t="s">
        <v>583</v>
      </c>
    </row>
    <row r="1247" spans="3:4">
      <c r="C1247" s="1557" t="s">
        <v>1323</v>
      </c>
      <c r="D1247" s="1561" t="s">
        <v>1348</v>
      </c>
    </row>
    <row r="1248" spans="3:4">
      <c r="C1248" s="1557" t="s">
        <v>1323</v>
      </c>
      <c r="D1248" s="1561" t="s">
        <v>738</v>
      </c>
    </row>
    <row r="1249" spans="3:4">
      <c r="C1249" s="1557" t="s">
        <v>1323</v>
      </c>
      <c r="D1249" s="1561" t="s">
        <v>659</v>
      </c>
    </row>
    <row r="1250" spans="3:4">
      <c r="C1250" s="1557" t="s">
        <v>1323</v>
      </c>
      <c r="D1250" s="1561" t="s">
        <v>1347</v>
      </c>
    </row>
    <row r="1251" spans="3:4">
      <c r="C1251" s="1557" t="s">
        <v>1323</v>
      </c>
      <c r="D1251" s="1561" t="s">
        <v>1345</v>
      </c>
    </row>
    <row r="1252" spans="3:4">
      <c r="C1252" s="1557" t="s">
        <v>1323</v>
      </c>
      <c r="D1252" s="1561" t="s">
        <v>1343</v>
      </c>
    </row>
    <row r="1253" spans="3:4">
      <c r="C1253" s="1557" t="s">
        <v>1323</v>
      </c>
      <c r="D1253" s="1561" t="s">
        <v>431</v>
      </c>
    </row>
    <row r="1254" spans="3:4">
      <c r="C1254" s="1557" t="s">
        <v>1323</v>
      </c>
      <c r="D1254" s="1561" t="s">
        <v>248</v>
      </c>
    </row>
    <row r="1255" spans="3:4">
      <c r="C1255" s="1557" t="s">
        <v>1323</v>
      </c>
      <c r="D1255" s="1561" t="s">
        <v>1342</v>
      </c>
    </row>
    <row r="1256" spans="3:4">
      <c r="C1256" s="1557" t="s">
        <v>1323</v>
      </c>
      <c r="D1256" s="1561" t="s">
        <v>559</v>
      </c>
    </row>
    <row r="1257" spans="3:4">
      <c r="C1257" s="1557" t="s">
        <v>1323</v>
      </c>
      <c r="D1257" s="1561" t="s">
        <v>1340</v>
      </c>
    </row>
    <row r="1258" spans="3:4">
      <c r="C1258" s="1557" t="s">
        <v>1323</v>
      </c>
      <c r="D1258" s="1561" t="s">
        <v>589</v>
      </c>
    </row>
    <row r="1259" spans="3:4">
      <c r="C1259" s="1557" t="s">
        <v>1323</v>
      </c>
      <c r="D1259" s="1561" t="s">
        <v>1338</v>
      </c>
    </row>
    <row r="1260" spans="3:4">
      <c r="C1260" s="1557" t="s">
        <v>1323</v>
      </c>
      <c r="D1260" s="1561" t="s">
        <v>1337</v>
      </c>
    </row>
    <row r="1261" spans="3:4">
      <c r="C1261" s="1557" t="s">
        <v>1323</v>
      </c>
      <c r="D1261" s="1561" t="s">
        <v>148</v>
      </c>
    </row>
    <row r="1262" spans="3:4">
      <c r="C1262" s="1557" t="s">
        <v>1323</v>
      </c>
      <c r="D1262" s="1561" t="s">
        <v>1304</v>
      </c>
    </row>
    <row r="1263" spans="3:4">
      <c r="C1263" s="1557" t="s">
        <v>1323</v>
      </c>
      <c r="D1263" s="1561" t="s">
        <v>1336</v>
      </c>
    </row>
    <row r="1264" spans="3:4">
      <c r="C1264" s="1557" t="s">
        <v>1323</v>
      </c>
      <c r="D1264" s="1561" t="s">
        <v>1333</v>
      </c>
    </row>
    <row r="1265" spans="3:4">
      <c r="C1265" s="1557" t="s">
        <v>1323</v>
      </c>
      <c r="D1265" s="1561" t="s">
        <v>478</v>
      </c>
    </row>
    <row r="1266" spans="3:4">
      <c r="C1266" s="1557" t="s">
        <v>1323</v>
      </c>
      <c r="D1266" s="1561" t="s">
        <v>1332</v>
      </c>
    </row>
    <row r="1267" spans="3:4">
      <c r="C1267" s="1557" t="s">
        <v>1323</v>
      </c>
      <c r="D1267" s="1561" t="s">
        <v>1331</v>
      </c>
    </row>
    <row r="1268" spans="3:4">
      <c r="C1268" s="1557" t="s">
        <v>1323</v>
      </c>
      <c r="D1268" s="1561" t="s">
        <v>1075</v>
      </c>
    </row>
    <row r="1269" spans="3:4">
      <c r="C1269" s="1557" t="s">
        <v>1323</v>
      </c>
      <c r="D1269" s="1561" t="s">
        <v>1329</v>
      </c>
    </row>
    <row r="1270" spans="3:4">
      <c r="C1270" s="1557" t="s">
        <v>1323</v>
      </c>
      <c r="D1270" s="1561" t="s">
        <v>1328</v>
      </c>
    </row>
    <row r="1271" spans="3:4">
      <c r="C1271" s="1557" t="s">
        <v>1323</v>
      </c>
      <c r="D1271" s="1561" t="s">
        <v>1327</v>
      </c>
    </row>
    <row r="1272" spans="3:4">
      <c r="C1272" s="1557" t="s">
        <v>1323</v>
      </c>
      <c r="D1272" s="1561" t="s">
        <v>1324</v>
      </c>
    </row>
    <row r="1273" spans="3:4">
      <c r="C1273" s="1557" t="s">
        <v>1323</v>
      </c>
      <c r="D1273" s="1561" t="s">
        <v>857</v>
      </c>
    </row>
    <row r="1274" spans="3:4">
      <c r="C1274" s="1557" t="s">
        <v>330</v>
      </c>
      <c r="D1274" s="1561" t="s">
        <v>817</v>
      </c>
    </row>
    <row r="1275" spans="3:4">
      <c r="C1275" s="1557" t="s">
        <v>330</v>
      </c>
      <c r="D1275" s="1561" t="s">
        <v>1064</v>
      </c>
    </row>
    <row r="1276" spans="3:4">
      <c r="C1276" s="1557" t="s">
        <v>330</v>
      </c>
      <c r="D1276" s="1561" t="s">
        <v>991</v>
      </c>
    </row>
    <row r="1277" spans="3:4">
      <c r="C1277" s="1557" t="s">
        <v>330</v>
      </c>
      <c r="D1277" s="1561" t="s">
        <v>945</v>
      </c>
    </row>
    <row r="1278" spans="3:4">
      <c r="C1278" s="1557" t="s">
        <v>330</v>
      </c>
      <c r="D1278" s="1561" t="s">
        <v>512</v>
      </c>
    </row>
    <row r="1279" spans="3:4">
      <c r="C1279" s="1557" t="s">
        <v>330</v>
      </c>
      <c r="D1279" s="1561" t="s">
        <v>1322</v>
      </c>
    </row>
    <row r="1280" spans="3:4">
      <c r="C1280" s="1557" t="s">
        <v>330</v>
      </c>
      <c r="D1280" s="1561" t="s">
        <v>1321</v>
      </c>
    </row>
    <row r="1281" spans="3:4">
      <c r="C1281" s="1557" t="s">
        <v>330</v>
      </c>
      <c r="D1281" s="1561" t="s">
        <v>1320</v>
      </c>
    </row>
    <row r="1282" spans="3:4">
      <c r="C1282" s="1557" t="s">
        <v>330</v>
      </c>
      <c r="D1282" s="1561" t="s">
        <v>1318</v>
      </c>
    </row>
    <row r="1283" spans="3:4">
      <c r="C1283" s="1557" t="s">
        <v>330</v>
      </c>
      <c r="D1283" s="1561" t="s">
        <v>1072</v>
      </c>
    </row>
    <row r="1284" spans="3:4">
      <c r="C1284" s="1557" t="s">
        <v>330</v>
      </c>
      <c r="D1284" s="1561" t="s">
        <v>1306</v>
      </c>
    </row>
    <row r="1285" spans="3:4">
      <c r="C1285" s="1557" t="s">
        <v>330</v>
      </c>
      <c r="D1285" s="1561" t="s">
        <v>1317</v>
      </c>
    </row>
    <row r="1286" spans="3:4">
      <c r="C1286" s="1557" t="s">
        <v>330</v>
      </c>
      <c r="D1286" s="1561" t="s">
        <v>1316</v>
      </c>
    </row>
    <row r="1287" spans="3:4">
      <c r="C1287" s="1557" t="s">
        <v>330</v>
      </c>
      <c r="D1287" s="1561" t="s">
        <v>607</v>
      </c>
    </row>
    <row r="1288" spans="3:4">
      <c r="C1288" s="1557" t="s">
        <v>330</v>
      </c>
      <c r="D1288" s="1561" t="s">
        <v>1314</v>
      </c>
    </row>
    <row r="1289" spans="3:4">
      <c r="C1289" s="1557" t="s">
        <v>330</v>
      </c>
      <c r="D1289" s="1561" t="s">
        <v>1313</v>
      </c>
    </row>
    <row r="1290" spans="3:4">
      <c r="C1290" s="1557" t="s">
        <v>330</v>
      </c>
      <c r="D1290" s="1561" t="s">
        <v>1283</v>
      </c>
    </row>
    <row r="1291" spans="3:4">
      <c r="C1291" s="1557" t="s">
        <v>330</v>
      </c>
      <c r="D1291" s="1561" t="s">
        <v>1312</v>
      </c>
    </row>
    <row r="1292" spans="3:4">
      <c r="C1292" s="1557" t="s">
        <v>330</v>
      </c>
      <c r="D1292" s="1561" t="s">
        <v>1310</v>
      </c>
    </row>
    <row r="1293" spans="3:4">
      <c r="C1293" s="1557" t="s">
        <v>1289</v>
      </c>
      <c r="D1293" s="1561" t="s">
        <v>1309</v>
      </c>
    </row>
    <row r="1294" spans="3:4">
      <c r="C1294" s="1557" t="s">
        <v>1289</v>
      </c>
      <c r="D1294" s="1561" t="s">
        <v>1307</v>
      </c>
    </row>
    <row r="1295" spans="3:4">
      <c r="C1295" s="1557" t="s">
        <v>1289</v>
      </c>
      <c r="D1295" s="1561" t="s">
        <v>882</v>
      </c>
    </row>
    <row r="1296" spans="3:4">
      <c r="C1296" s="1557" t="s">
        <v>1289</v>
      </c>
      <c r="D1296" s="1561" t="s">
        <v>1305</v>
      </c>
    </row>
    <row r="1297" spans="3:4">
      <c r="C1297" s="1557" t="s">
        <v>1289</v>
      </c>
      <c r="D1297" s="1561" t="s">
        <v>1302</v>
      </c>
    </row>
    <row r="1298" spans="3:4">
      <c r="C1298" s="1557" t="s">
        <v>1289</v>
      </c>
      <c r="D1298" s="1561" t="s">
        <v>1300</v>
      </c>
    </row>
    <row r="1299" spans="3:4">
      <c r="C1299" s="1557" t="s">
        <v>1289</v>
      </c>
      <c r="D1299" s="1561" t="s">
        <v>534</v>
      </c>
    </row>
    <row r="1300" spans="3:4">
      <c r="C1300" s="1557" t="s">
        <v>1289</v>
      </c>
      <c r="D1300" s="1561" t="s">
        <v>358</v>
      </c>
    </row>
    <row r="1301" spans="3:4">
      <c r="C1301" s="1557" t="s">
        <v>1289</v>
      </c>
      <c r="D1301" s="1561" t="s">
        <v>1299</v>
      </c>
    </row>
    <row r="1302" spans="3:4">
      <c r="C1302" s="1557" t="s">
        <v>1289</v>
      </c>
      <c r="D1302" s="1561" t="s">
        <v>1297</v>
      </c>
    </row>
    <row r="1303" spans="3:4">
      <c r="C1303" s="1557" t="s">
        <v>1289</v>
      </c>
      <c r="D1303" s="1561" t="s">
        <v>280</v>
      </c>
    </row>
    <row r="1304" spans="3:4">
      <c r="C1304" s="1557" t="s">
        <v>1289</v>
      </c>
      <c r="D1304" s="1561" t="s">
        <v>806</v>
      </c>
    </row>
    <row r="1305" spans="3:4">
      <c r="C1305" s="1557" t="s">
        <v>1289</v>
      </c>
      <c r="D1305" s="1561" t="s">
        <v>1295</v>
      </c>
    </row>
    <row r="1306" spans="3:4">
      <c r="C1306" s="1557" t="s">
        <v>1289</v>
      </c>
      <c r="D1306" s="1561" t="s">
        <v>1292</v>
      </c>
    </row>
    <row r="1307" spans="3:4">
      <c r="C1307" s="1557" t="s">
        <v>1289</v>
      </c>
      <c r="D1307" s="1561" t="s">
        <v>686</v>
      </c>
    </row>
    <row r="1308" spans="3:4">
      <c r="C1308" s="1557" t="s">
        <v>1289</v>
      </c>
      <c r="D1308" s="1561" t="s">
        <v>498</v>
      </c>
    </row>
    <row r="1309" spans="3:4">
      <c r="C1309" s="1557" t="s">
        <v>1289</v>
      </c>
      <c r="D1309" s="1561" t="s">
        <v>464</v>
      </c>
    </row>
    <row r="1310" spans="3:4">
      <c r="C1310" s="1557" t="s">
        <v>1289</v>
      </c>
      <c r="D1310" s="1561" t="s">
        <v>1290</v>
      </c>
    </row>
    <row r="1311" spans="3:4">
      <c r="C1311" s="1557" t="s">
        <v>1289</v>
      </c>
      <c r="D1311" s="1561" t="s">
        <v>1288</v>
      </c>
    </row>
    <row r="1312" spans="3:4">
      <c r="C1312" s="1557" t="s">
        <v>948</v>
      </c>
      <c r="D1312" s="1561" t="s">
        <v>1287</v>
      </c>
    </row>
    <row r="1313" spans="3:4">
      <c r="C1313" s="1557" t="s">
        <v>948</v>
      </c>
      <c r="D1313" s="1561" t="s">
        <v>1286</v>
      </c>
    </row>
    <row r="1314" spans="3:4">
      <c r="C1314" s="1557" t="s">
        <v>948</v>
      </c>
      <c r="D1314" s="1561" t="s">
        <v>135</v>
      </c>
    </row>
    <row r="1315" spans="3:4">
      <c r="C1315" s="1557" t="s">
        <v>948</v>
      </c>
      <c r="D1315" s="1561" t="s">
        <v>724</v>
      </c>
    </row>
    <row r="1316" spans="3:4">
      <c r="C1316" s="1557" t="s">
        <v>948</v>
      </c>
      <c r="D1316" s="1561" t="s">
        <v>1284</v>
      </c>
    </row>
    <row r="1317" spans="3:4">
      <c r="C1317" s="1557" t="s">
        <v>948</v>
      </c>
      <c r="D1317" s="1561" t="s">
        <v>1281</v>
      </c>
    </row>
    <row r="1318" spans="3:4">
      <c r="C1318" s="1557" t="s">
        <v>948</v>
      </c>
      <c r="D1318" s="1561" t="s">
        <v>1280</v>
      </c>
    </row>
    <row r="1319" spans="3:4">
      <c r="C1319" s="1557" t="s">
        <v>948</v>
      </c>
      <c r="D1319" s="1561" t="s">
        <v>443</v>
      </c>
    </row>
    <row r="1320" spans="3:4">
      <c r="C1320" s="1557" t="s">
        <v>948</v>
      </c>
      <c r="D1320" s="1561" t="s">
        <v>1168</v>
      </c>
    </row>
    <row r="1321" spans="3:4">
      <c r="C1321" s="1557" t="s">
        <v>948</v>
      </c>
      <c r="D1321" s="1561" t="s">
        <v>1279</v>
      </c>
    </row>
    <row r="1322" spans="3:4">
      <c r="C1322" s="1557" t="s">
        <v>948</v>
      </c>
      <c r="D1322" s="1561" t="s">
        <v>1278</v>
      </c>
    </row>
    <row r="1323" spans="3:4">
      <c r="C1323" s="1557" t="s">
        <v>948</v>
      </c>
      <c r="D1323" s="1561" t="s">
        <v>1241</v>
      </c>
    </row>
    <row r="1324" spans="3:4">
      <c r="C1324" s="1557" t="s">
        <v>948</v>
      </c>
      <c r="D1324" s="1561" t="s">
        <v>561</v>
      </c>
    </row>
    <row r="1325" spans="3:4">
      <c r="C1325" s="1557" t="s">
        <v>948</v>
      </c>
      <c r="D1325" s="1561" t="s">
        <v>1277</v>
      </c>
    </row>
    <row r="1326" spans="3:4">
      <c r="C1326" s="1557" t="s">
        <v>948</v>
      </c>
      <c r="D1326" s="1561" t="s">
        <v>1276</v>
      </c>
    </row>
    <row r="1327" spans="3:4">
      <c r="C1327" s="1557" t="s">
        <v>948</v>
      </c>
      <c r="D1327" s="1561" t="s">
        <v>261</v>
      </c>
    </row>
    <row r="1328" spans="3:4">
      <c r="C1328" s="1557" t="s">
        <v>948</v>
      </c>
      <c r="D1328" s="1561" t="s">
        <v>1271</v>
      </c>
    </row>
    <row r="1329" spans="3:4">
      <c r="C1329" s="1557" t="s">
        <v>948</v>
      </c>
      <c r="D1329" s="1561" t="s">
        <v>1269</v>
      </c>
    </row>
    <row r="1330" spans="3:4">
      <c r="C1330" s="1557" t="s">
        <v>948</v>
      </c>
      <c r="D1330" s="1561" t="s">
        <v>1265</v>
      </c>
    </row>
    <row r="1331" spans="3:4">
      <c r="C1331" s="1557" t="s">
        <v>948</v>
      </c>
      <c r="D1331" s="1561" t="s">
        <v>333</v>
      </c>
    </row>
    <row r="1332" spans="3:4">
      <c r="C1332" s="1557" t="s">
        <v>948</v>
      </c>
      <c r="D1332" s="1561" t="s">
        <v>1264</v>
      </c>
    </row>
    <row r="1333" spans="3:4">
      <c r="C1333" s="1557" t="s">
        <v>948</v>
      </c>
      <c r="D1333" s="1561" t="s">
        <v>1263</v>
      </c>
    </row>
    <row r="1334" spans="3:4">
      <c r="C1334" s="1557" t="s">
        <v>948</v>
      </c>
      <c r="D1334" s="1561" t="s">
        <v>99</v>
      </c>
    </row>
    <row r="1335" spans="3:4">
      <c r="C1335" s="1557" t="s">
        <v>948</v>
      </c>
      <c r="D1335" s="1561" t="s">
        <v>1260</v>
      </c>
    </row>
    <row r="1336" spans="3:4">
      <c r="C1336" s="1557" t="s">
        <v>948</v>
      </c>
      <c r="D1336" s="1561" t="s">
        <v>422</v>
      </c>
    </row>
    <row r="1337" spans="3:4">
      <c r="C1337" s="1557" t="s">
        <v>948</v>
      </c>
      <c r="D1337" s="1561" t="s">
        <v>1157</v>
      </c>
    </row>
    <row r="1338" spans="3:4">
      <c r="C1338" s="1557" t="s">
        <v>948</v>
      </c>
      <c r="D1338" s="1561" t="s">
        <v>352</v>
      </c>
    </row>
    <row r="1339" spans="3:4">
      <c r="C1339" s="1557" t="s">
        <v>1237</v>
      </c>
      <c r="D1339" s="1561" t="s">
        <v>577</v>
      </c>
    </row>
    <row r="1340" spans="3:4">
      <c r="C1340" s="1557" t="s">
        <v>1237</v>
      </c>
      <c r="D1340" s="1561" t="s">
        <v>729</v>
      </c>
    </row>
    <row r="1341" spans="3:4">
      <c r="C1341" s="1557" t="s">
        <v>1237</v>
      </c>
      <c r="D1341" s="1561" t="s">
        <v>1259</v>
      </c>
    </row>
    <row r="1342" spans="3:4">
      <c r="C1342" s="1557" t="s">
        <v>1237</v>
      </c>
      <c r="D1342" s="1561" t="s">
        <v>1257</v>
      </c>
    </row>
    <row r="1343" spans="3:4">
      <c r="C1343" s="1557" t="s">
        <v>1237</v>
      </c>
      <c r="D1343" s="1561" t="s">
        <v>184</v>
      </c>
    </row>
    <row r="1344" spans="3:4">
      <c r="C1344" s="1557" t="s">
        <v>1237</v>
      </c>
      <c r="D1344" s="1561" t="s">
        <v>52</v>
      </c>
    </row>
    <row r="1345" spans="3:4">
      <c r="C1345" s="1557" t="s">
        <v>1237</v>
      </c>
      <c r="D1345" s="1561" t="s">
        <v>1256</v>
      </c>
    </row>
    <row r="1346" spans="3:4">
      <c r="C1346" s="1557" t="s">
        <v>1237</v>
      </c>
      <c r="D1346" s="1561" t="s">
        <v>556</v>
      </c>
    </row>
    <row r="1347" spans="3:4">
      <c r="C1347" s="1557" t="s">
        <v>1237</v>
      </c>
      <c r="D1347" s="1561" t="s">
        <v>1255</v>
      </c>
    </row>
    <row r="1348" spans="3:4">
      <c r="C1348" s="1557" t="s">
        <v>1237</v>
      </c>
      <c r="D1348" s="1561" t="s">
        <v>72</v>
      </c>
    </row>
    <row r="1349" spans="3:4">
      <c r="C1349" s="1557" t="s">
        <v>1237</v>
      </c>
      <c r="D1349" s="1561" t="s">
        <v>1254</v>
      </c>
    </row>
    <row r="1350" spans="3:4">
      <c r="C1350" s="1557" t="s">
        <v>1237</v>
      </c>
      <c r="D1350" s="1561" t="s">
        <v>104</v>
      </c>
    </row>
    <row r="1351" spans="3:4">
      <c r="C1351" s="1557" t="s">
        <v>1237</v>
      </c>
      <c r="D1351" s="1561" t="s">
        <v>54</v>
      </c>
    </row>
    <row r="1352" spans="3:4">
      <c r="C1352" s="1557" t="s">
        <v>1237</v>
      </c>
      <c r="D1352" s="1561" t="s">
        <v>1253</v>
      </c>
    </row>
    <row r="1353" spans="3:4">
      <c r="C1353" s="1557" t="s">
        <v>1237</v>
      </c>
      <c r="D1353" s="1561" t="s">
        <v>1252</v>
      </c>
    </row>
    <row r="1354" spans="3:4">
      <c r="C1354" s="1557" t="s">
        <v>1237</v>
      </c>
      <c r="D1354" s="1561" t="s">
        <v>1246</v>
      </c>
    </row>
    <row r="1355" spans="3:4">
      <c r="C1355" s="1557" t="s">
        <v>1237</v>
      </c>
      <c r="D1355" s="1561" t="s">
        <v>1245</v>
      </c>
    </row>
    <row r="1356" spans="3:4">
      <c r="C1356" s="1557" t="s">
        <v>1237</v>
      </c>
      <c r="D1356" s="1561" t="s">
        <v>983</v>
      </c>
    </row>
    <row r="1357" spans="3:4">
      <c r="C1357" s="1557" t="s">
        <v>1237</v>
      </c>
      <c r="D1357" s="1561" t="s">
        <v>1243</v>
      </c>
    </row>
    <row r="1358" spans="3:4">
      <c r="C1358" s="1557" t="s">
        <v>1237</v>
      </c>
      <c r="D1358" s="1561" t="s">
        <v>1242</v>
      </c>
    </row>
    <row r="1359" spans="3:4">
      <c r="C1359" s="1557" t="s">
        <v>1237</v>
      </c>
      <c r="D1359" s="1561" t="s">
        <v>474</v>
      </c>
    </row>
    <row r="1360" spans="3:4">
      <c r="C1360" s="1557" t="s">
        <v>1237</v>
      </c>
      <c r="D1360" s="1561" t="s">
        <v>978</v>
      </c>
    </row>
    <row r="1361" spans="3:4">
      <c r="C1361" s="1557" t="s">
        <v>1237</v>
      </c>
      <c r="D1361" s="1561" t="s">
        <v>695</v>
      </c>
    </row>
    <row r="1362" spans="3:4">
      <c r="C1362" s="1557" t="s">
        <v>1214</v>
      </c>
      <c r="D1362" s="1561" t="s">
        <v>1235</v>
      </c>
    </row>
    <row r="1363" spans="3:4">
      <c r="C1363" s="1557" t="s">
        <v>1214</v>
      </c>
      <c r="D1363" s="1561" t="s">
        <v>1233</v>
      </c>
    </row>
    <row r="1364" spans="3:4">
      <c r="C1364" s="1557" t="s">
        <v>1214</v>
      </c>
      <c r="D1364" s="1561" t="s">
        <v>1232</v>
      </c>
    </row>
    <row r="1365" spans="3:4">
      <c r="C1365" s="1557" t="s">
        <v>1214</v>
      </c>
      <c r="D1365" s="1561" t="s">
        <v>672</v>
      </c>
    </row>
    <row r="1366" spans="3:4">
      <c r="C1366" s="1557" t="s">
        <v>1214</v>
      </c>
      <c r="D1366" s="1561" t="s">
        <v>1229</v>
      </c>
    </row>
    <row r="1367" spans="3:4">
      <c r="C1367" s="1557" t="s">
        <v>1214</v>
      </c>
      <c r="D1367" s="1561" t="s">
        <v>371</v>
      </c>
    </row>
    <row r="1368" spans="3:4">
      <c r="C1368" s="1557" t="s">
        <v>1214</v>
      </c>
      <c r="D1368" s="1561" t="s">
        <v>1226</v>
      </c>
    </row>
    <row r="1369" spans="3:4">
      <c r="C1369" s="1557" t="s">
        <v>1214</v>
      </c>
      <c r="D1369" s="1561" t="s">
        <v>1225</v>
      </c>
    </row>
    <row r="1370" spans="3:4">
      <c r="C1370" s="1557" t="s">
        <v>1214</v>
      </c>
      <c r="D1370" s="1561" t="s">
        <v>0</v>
      </c>
    </row>
    <row r="1371" spans="3:4">
      <c r="C1371" s="1557" t="s">
        <v>1214</v>
      </c>
      <c r="D1371" s="1561" t="s">
        <v>1223</v>
      </c>
    </row>
    <row r="1372" spans="3:4">
      <c r="C1372" s="1557" t="s">
        <v>1214</v>
      </c>
      <c r="D1372" s="1561" t="s">
        <v>1219</v>
      </c>
    </row>
    <row r="1373" spans="3:4">
      <c r="C1373" s="1557" t="s">
        <v>1214</v>
      </c>
      <c r="D1373" s="1561" t="s">
        <v>1062</v>
      </c>
    </row>
    <row r="1374" spans="3:4">
      <c r="C1374" s="1557" t="s">
        <v>1214</v>
      </c>
      <c r="D1374" s="1561" t="s">
        <v>730</v>
      </c>
    </row>
    <row r="1375" spans="3:4">
      <c r="C1375" s="1557" t="s">
        <v>1214</v>
      </c>
      <c r="D1375" s="1561" t="s">
        <v>1218</v>
      </c>
    </row>
    <row r="1376" spans="3:4">
      <c r="C1376" s="1557" t="s">
        <v>1214</v>
      </c>
      <c r="D1376" s="1561" t="s">
        <v>1115</v>
      </c>
    </row>
    <row r="1377" spans="3:4">
      <c r="C1377" s="1557" t="s">
        <v>1214</v>
      </c>
      <c r="D1377" s="1561" t="s">
        <v>123</v>
      </c>
    </row>
    <row r="1378" spans="3:4">
      <c r="C1378" s="1557" t="s">
        <v>1214</v>
      </c>
      <c r="D1378" s="1561" t="s">
        <v>1107</v>
      </c>
    </row>
    <row r="1379" spans="3:4">
      <c r="C1379" s="1557" t="s">
        <v>1214</v>
      </c>
      <c r="D1379" s="1561" t="s">
        <v>986</v>
      </c>
    </row>
    <row r="1380" spans="3:4">
      <c r="C1380" s="1557" t="s">
        <v>1214</v>
      </c>
      <c r="D1380" s="1561" t="s">
        <v>1142</v>
      </c>
    </row>
    <row r="1381" spans="3:4">
      <c r="C1381" s="1557" t="s">
        <v>809</v>
      </c>
      <c r="D1381" s="1561" t="s">
        <v>1207</v>
      </c>
    </row>
    <row r="1382" spans="3:4">
      <c r="C1382" s="1557" t="s">
        <v>809</v>
      </c>
      <c r="D1382" s="1561" t="s">
        <v>1202</v>
      </c>
    </row>
    <row r="1383" spans="3:4">
      <c r="C1383" s="1557" t="s">
        <v>809</v>
      </c>
      <c r="D1383" s="1561" t="s">
        <v>1199</v>
      </c>
    </row>
    <row r="1384" spans="3:4">
      <c r="C1384" s="1557" t="s">
        <v>809</v>
      </c>
      <c r="D1384" s="1561" t="s">
        <v>1196</v>
      </c>
    </row>
    <row r="1385" spans="3:4">
      <c r="C1385" s="1557" t="s">
        <v>809</v>
      </c>
      <c r="D1385" s="1561" t="s">
        <v>1195</v>
      </c>
    </row>
    <row r="1386" spans="3:4">
      <c r="C1386" s="1557" t="s">
        <v>809</v>
      </c>
      <c r="D1386" s="1561" t="s">
        <v>226</v>
      </c>
    </row>
    <row r="1387" spans="3:4">
      <c r="C1387" s="1557" t="s">
        <v>809</v>
      </c>
      <c r="D1387" s="1561" t="s">
        <v>1193</v>
      </c>
    </row>
    <row r="1388" spans="3:4">
      <c r="C1388" s="1557" t="s">
        <v>809</v>
      </c>
      <c r="D1388" s="1561" t="s">
        <v>1190</v>
      </c>
    </row>
    <row r="1389" spans="3:4">
      <c r="C1389" s="1557" t="s">
        <v>809</v>
      </c>
      <c r="D1389" s="1561" t="s">
        <v>374</v>
      </c>
    </row>
    <row r="1390" spans="3:4">
      <c r="C1390" s="1557" t="s">
        <v>809</v>
      </c>
      <c r="D1390" s="1561" t="s">
        <v>115</v>
      </c>
    </row>
    <row r="1391" spans="3:4">
      <c r="C1391" s="1557" t="s">
        <v>809</v>
      </c>
      <c r="D1391" s="1561" t="s">
        <v>500</v>
      </c>
    </row>
    <row r="1392" spans="3:4">
      <c r="C1392" s="1557" t="s">
        <v>809</v>
      </c>
      <c r="D1392" s="1561" t="s">
        <v>1187</v>
      </c>
    </row>
    <row r="1393" spans="3:4">
      <c r="C1393" s="1557" t="s">
        <v>809</v>
      </c>
      <c r="D1393" s="1561" t="s">
        <v>1186</v>
      </c>
    </row>
    <row r="1394" spans="3:4">
      <c r="C1394" s="1557" t="s">
        <v>809</v>
      </c>
      <c r="D1394" s="1561" t="s">
        <v>1185</v>
      </c>
    </row>
    <row r="1395" spans="3:4">
      <c r="C1395" s="1557" t="s">
        <v>809</v>
      </c>
      <c r="D1395" s="1561" t="s">
        <v>1184</v>
      </c>
    </row>
    <row r="1396" spans="3:4">
      <c r="C1396" s="1557" t="s">
        <v>809</v>
      </c>
      <c r="D1396" s="1561" t="s">
        <v>122</v>
      </c>
    </row>
    <row r="1397" spans="3:4">
      <c r="C1397" s="1557" t="s">
        <v>809</v>
      </c>
      <c r="D1397" s="1561" t="s">
        <v>1183</v>
      </c>
    </row>
    <row r="1398" spans="3:4">
      <c r="C1398" s="1557" t="s">
        <v>809</v>
      </c>
      <c r="D1398" s="1561" t="s">
        <v>1181</v>
      </c>
    </row>
    <row r="1399" spans="3:4">
      <c r="C1399" s="1557" t="s">
        <v>809</v>
      </c>
      <c r="D1399" s="1561" t="s">
        <v>439</v>
      </c>
    </row>
    <row r="1400" spans="3:4">
      <c r="C1400" s="1557" t="s">
        <v>809</v>
      </c>
      <c r="D1400" s="1561" t="s">
        <v>1180</v>
      </c>
    </row>
    <row r="1401" spans="3:4">
      <c r="C1401" s="1557" t="s">
        <v>809</v>
      </c>
      <c r="D1401" s="1561" t="s">
        <v>1179</v>
      </c>
    </row>
    <row r="1402" spans="3:4">
      <c r="C1402" s="1557" t="s">
        <v>809</v>
      </c>
      <c r="D1402" s="1561" t="s">
        <v>130</v>
      </c>
    </row>
    <row r="1403" spans="3:4">
      <c r="C1403" s="1557" t="s">
        <v>809</v>
      </c>
      <c r="D1403" s="1561" t="s">
        <v>1177</v>
      </c>
    </row>
    <row r="1404" spans="3:4">
      <c r="C1404" s="1557" t="s">
        <v>809</v>
      </c>
      <c r="D1404" s="1561" t="s">
        <v>1172</v>
      </c>
    </row>
    <row r="1405" spans="3:4">
      <c r="C1405" s="1557" t="s">
        <v>949</v>
      </c>
      <c r="D1405" s="1561" t="s">
        <v>835</v>
      </c>
    </row>
    <row r="1406" spans="3:4">
      <c r="C1406" s="1557" t="s">
        <v>949</v>
      </c>
      <c r="D1406" s="1561" t="s">
        <v>488</v>
      </c>
    </row>
    <row r="1407" spans="3:4">
      <c r="C1407" s="1557" t="s">
        <v>949</v>
      </c>
      <c r="D1407" s="1561" t="s">
        <v>1170</v>
      </c>
    </row>
    <row r="1408" spans="3:4">
      <c r="C1408" s="1557" t="s">
        <v>949</v>
      </c>
      <c r="D1408" s="1561" t="s">
        <v>325</v>
      </c>
    </row>
    <row r="1409" spans="3:4">
      <c r="C1409" s="1557" t="s">
        <v>949</v>
      </c>
      <c r="D1409" s="1561" t="s">
        <v>592</v>
      </c>
    </row>
    <row r="1410" spans="3:4">
      <c r="C1410" s="1557" t="s">
        <v>949</v>
      </c>
      <c r="D1410" s="1561" t="s">
        <v>1169</v>
      </c>
    </row>
    <row r="1411" spans="3:4">
      <c r="C1411" s="1557" t="s">
        <v>949</v>
      </c>
      <c r="D1411" s="1561" t="s">
        <v>1167</v>
      </c>
    </row>
    <row r="1412" spans="3:4">
      <c r="C1412" s="1557" t="s">
        <v>949</v>
      </c>
      <c r="D1412" s="1561" t="s">
        <v>617</v>
      </c>
    </row>
    <row r="1413" spans="3:4">
      <c r="C1413" s="1557" t="s">
        <v>949</v>
      </c>
      <c r="D1413" s="1561" t="s">
        <v>1164</v>
      </c>
    </row>
    <row r="1414" spans="3:4">
      <c r="C1414" s="1557" t="s">
        <v>949</v>
      </c>
      <c r="D1414" s="1561" t="s">
        <v>203</v>
      </c>
    </row>
    <row r="1415" spans="3:4">
      <c r="C1415" s="1557" t="s">
        <v>949</v>
      </c>
      <c r="D1415" s="1561" t="s">
        <v>1163</v>
      </c>
    </row>
    <row r="1416" spans="3:4">
      <c r="C1416" s="1557" t="s">
        <v>949</v>
      </c>
      <c r="D1416" s="1561" t="s">
        <v>161</v>
      </c>
    </row>
    <row r="1417" spans="3:4">
      <c r="C1417" s="1557" t="s">
        <v>949</v>
      </c>
      <c r="D1417" s="1561" t="s">
        <v>1162</v>
      </c>
    </row>
    <row r="1418" spans="3:4">
      <c r="C1418" s="1557" t="s">
        <v>949</v>
      </c>
      <c r="D1418" s="1561" t="s">
        <v>1160</v>
      </c>
    </row>
    <row r="1419" spans="3:4">
      <c r="C1419" s="1557" t="s">
        <v>949</v>
      </c>
      <c r="D1419" s="1561" t="s">
        <v>1159</v>
      </c>
    </row>
    <row r="1420" spans="3:4">
      <c r="C1420" s="1557" t="s">
        <v>949</v>
      </c>
      <c r="D1420" s="1561" t="s">
        <v>1158</v>
      </c>
    </row>
    <row r="1421" spans="3:4">
      <c r="C1421" s="1557" t="s">
        <v>949</v>
      </c>
      <c r="D1421" s="1561" t="s">
        <v>899</v>
      </c>
    </row>
    <row r="1422" spans="3:4">
      <c r="C1422" s="1557" t="s">
        <v>1122</v>
      </c>
      <c r="D1422" s="1561" t="s">
        <v>1156</v>
      </c>
    </row>
    <row r="1423" spans="3:4">
      <c r="C1423" s="1557" t="s">
        <v>1122</v>
      </c>
      <c r="D1423" s="1561" t="s">
        <v>1154</v>
      </c>
    </row>
    <row r="1424" spans="3:4">
      <c r="C1424" s="1557" t="s">
        <v>1122</v>
      </c>
      <c r="D1424" s="1561" t="s">
        <v>1153</v>
      </c>
    </row>
    <row r="1425" spans="3:4">
      <c r="C1425" s="1557" t="s">
        <v>1122</v>
      </c>
      <c r="D1425" s="1561" t="s">
        <v>1152</v>
      </c>
    </row>
    <row r="1426" spans="3:4">
      <c r="C1426" s="1557" t="s">
        <v>1122</v>
      </c>
      <c r="D1426" s="1561" t="s">
        <v>435</v>
      </c>
    </row>
    <row r="1427" spans="3:4">
      <c r="C1427" s="1557" t="s">
        <v>1122</v>
      </c>
      <c r="D1427" s="1561" t="s">
        <v>509</v>
      </c>
    </row>
    <row r="1428" spans="3:4">
      <c r="C1428" s="1557" t="s">
        <v>1122</v>
      </c>
      <c r="D1428" s="1561" t="s">
        <v>1151</v>
      </c>
    </row>
    <row r="1429" spans="3:4">
      <c r="C1429" s="1557" t="s">
        <v>1122</v>
      </c>
      <c r="D1429" s="1561" t="s">
        <v>840</v>
      </c>
    </row>
    <row r="1430" spans="3:4">
      <c r="C1430" s="1557" t="s">
        <v>1122</v>
      </c>
      <c r="D1430" s="1561" t="s">
        <v>1150</v>
      </c>
    </row>
    <row r="1431" spans="3:4">
      <c r="C1431" s="1557" t="s">
        <v>1122</v>
      </c>
      <c r="D1431" s="1561" t="s">
        <v>1145</v>
      </c>
    </row>
    <row r="1432" spans="3:4">
      <c r="C1432" s="1557" t="s">
        <v>1122</v>
      </c>
      <c r="D1432" s="1561" t="s">
        <v>1138</v>
      </c>
    </row>
    <row r="1433" spans="3:4">
      <c r="C1433" s="1557" t="s">
        <v>1122</v>
      </c>
      <c r="D1433" s="1561" t="s">
        <v>1136</v>
      </c>
    </row>
    <row r="1434" spans="3:4">
      <c r="C1434" s="1557" t="s">
        <v>1122</v>
      </c>
      <c r="D1434" s="1561" t="s">
        <v>1134</v>
      </c>
    </row>
    <row r="1435" spans="3:4">
      <c r="C1435" s="1557" t="s">
        <v>1122</v>
      </c>
      <c r="D1435" s="1561" t="s">
        <v>1133</v>
      </c>
    </row>
    <row r="1436" spans="3:4">
      <c r="C1436" s="1557" t="s">
        <v>1122</v>
      </c>
      <c r="D1436" s="1561" t="s">
        <v>1132</v>
      </c>
    </row>
    <row r="1437" spans="3:4">
      <c r="C1437" s="1557" t="s">
        <v>1122</v>
      </c>
      <c r="D1437" s="1561" t="s">
        <v>1128</v>
      </c>
    </row>
    <row r="1438" spans="3:4">
      <c r="C1438" s="1557" t="s">
        <v>1122</v>
      </c>
      <c r="D1438" s="1561" t="s">
        <v>966</v>
      </c>
    </row>
    <row r="1439" spans="3:4">
      <c r="C1439" s="1557" t="s">
        <v>1122</v>
      </c>
      <c r="D1439" s="1561" t="s">
        <v>1127</v>
      </c>
    </row>
    <row r="1440" spans="3:4">
      <c r="C1440" s="1557" t="s">
        <v>1122</v>
      </c>
      <c r="D1440" s="1561" t="s">
        <v>771</v>
      </c>
    </row>
    <row r="1441" spans="3:4">
      <c r="C1441" s="1557" t="s">
        <v>1122</v>
      </c>
      <c r="D1441" s="1561" t="s">
        <v>1040</v>
      </c>
    </row>
    <row r="1442" spans="3:4">
      <c r="C1442" s="1557" t="s">
        <v>836</v>
      </c>
      <c r="D1442" s="1561" t="s">
        <v>1121</v>
      </c>
    </row>
    <row r="1443" spans="3:4">
      <c r="C1443" s="1557" t="s">
        <v>836</v>
      </c>
      <c r="D1443" s="1561" t="s">
        <v>1087</v>
      </c>
    </row>
    <row r="1444" spans="3:4">
      <c r="C1444" s="1557" t="s">
        <v>836</v>
      </c>
      <c r="D1444" s="1561" t="s">
        <v>1118</v>
      </c>
    </row>
    <row r="1445" spans="3:4">
      <c r="C1445" s="1557" t="s">
        <v>836</v>
      </c>
      <c r="D1445" s="1561" t="s">
        <v>1112</v>
      </c>
    </row>
    <row r="1446" spans="3:4">
      <c r="C1446" s="1557" t="s">
        <v>836</v>
      </c>
      <c r="D1446" s="1561" t="s">
        <v>1111</v>
      </c>
    </row>
    <row r="1447" spans="3:4">
      <c r="C1447" s="1557" t="s">
        <v>836</v>
      </c>
      <c r="D1447" s="1561" t="s">
        <v>883</v>
      </c>
    </row>
    <row r="1448" spans="3:4">
      <c r="C1448" s="1557" t="s">
        <v>836</v>
      </c>
      <c r="D1448" s="1561" t="s">
        <v>1108</v>
      </c>
    </row>
    <row r="1449" spans="3:4">
      <c r="C1449" s="1557" t="s">
        <v>836</v>
      </c>
      <c r="D1449" s="1561" t="s">
        <v>1105</v>
      </c>
    </row>
    <row r="1450" spans="3:4">
      <c r="C1450" s="1557" t="s">
        <v>836</v>
      </c>
      <c r="D1450" s="1561" t="s">
        <v>1104</v>
      </c>
    </row>
    <row r="1451" spans="3:4">
      <c r="C1451" s="1557" t="s">
        <v>836</v>
      </c>
      <c r="D1451" s="1561" t="s">
        <v>174</v>
      </c>
    </row>
    <row r="1452" spans="3:4">
      <c r="C1452" s="1557" t="s">
        <v>836</v>
      </c>
      <c r="D1452" s="1561" t="s">
        <v>1101</v>
      </c>
    </row>
    <row r="1453" spans="3:4">
      <c r="C1453" s="1557" t="s">
        <v>836</v>
      </c>
      <c r="D1453" s="1561" t="s">
        <v>106</v>
      </c>
    </row>
    <row r="1454" spans="3:4">
      <c r="C1454" s="1557" t="s">
        <v>836</v>
      </c>
      <c r="D1454" s="1561" t="s">
        <v>320</v>
      </c>
    </row>
    <row r="1455" spans="3:4">
      <c r="C1455" s="1557" t="s">
        <v>836</v>
      </c>
      <c r="D1455" s="1561" t="s">
        <v>1098</v>
      </c>
    </row>
    <row r="1456" spans="3:4">
      <c r="C1456" s="1557" t="s">
        <v>836</v>
      </c>
      <c r="D1456" s="1561" t="s">
        <v>1097</v>
      </c>
    </row>
    <row r="1457" spans="3:4">
      <c r="C1457" s="1557" t="s">
        <v>836</v>
      </c>
      <c r="D1457" s="1561" t="s">
        <v>441</v>
      </c>
    </row>
    <row r="1458" spans="3:4">
      <c r="C1458" s="1557" t="s">
        <v>836</v>
      </c>
      <c r="D1458" s="1561" t="s">
        <v>1096</v>
      </c>
    </row>
    <row r="1459" spans="3:4">
      <c r="C1459" s="1557" t="s">
        <v>836</v>
      </c>
      <c r="D1459" s="1561" t="s">
        <v>1095</v>
      </c>
    </row>
    <row r="1460" spans="3:4">
      <c r="C1460" s="1557" t="s">
        <v>836</v>
      </c>
      <c r="D1460" s="1561" t="s">
        <v>497</v>
      </c>
    </row>
    <row r="1461" spans="3:4">
      <c r="C1461" s="1557" t="s">
        <v>836</v>
      </c>
      <c r="D1461" s="1561" t="s">
        <v>1089</v>
      </c>
    </row>
    <row r="1462" spans="3:4">
      <c r="C1462" s="1557" t="s">
        <v>836</v>
      </c>
      <c r="D1462" s="1561" t="s">
        <v>1085</v>
      </c>
    </row>
    <row r="1463" spans="3:4">
      <c r="C1463" s="1557" t="s">
        <v>836</v>
      </c>
      <c r="D1463" s="1561" t="s">
        <v>41</v>
      </c>
    </row>
    <row r="1464" spans="3:4">
      <c r="C1464" s="1557" t="s">
        <v>836</v>
      </c>
      <c r="D1464" s="1561" t="s">
        <v>1080</v>
      </c>
    </row>
    <row r="1465" spans="3:4">
      <c r="C1465" s="1557" t="s">
        <v>836</v>
      </c>
      <c r="D1465" s="1561" t="s">
        <v>177</v>
      </c>
    </row>
    <row r="1466" spans="3:4">
      <c r="C1466" s="1557" t="s">
        <v>836</v>
      </c>
      <c r="D1466" s="1561" t="s">
        <v>928</v>
      </c>
    </row>
    <row r="1467" spans="3:4">
      <c r="C1467" s="1557" t="s">
        <v>836</v>
      </c>
      <c r="D1467" s="1561" t="s">
        <v>1078</v>
      </c>
    </row>
    <row r="1468" spans="3:4">
      <c r="C1468" s="1557" t="s">
        <v>836</v>
      </c>
      <c r="D1468" s="1561" t="s">
        <v>1077</v>
      </c>
    </row>
    <row r="1469" spans="3:4">
      <c r="C1469" s="1557" t="s">
        <v>836</v>
      </c>
      <c r="D1469" s="1561" t="s">
        <v>1076</v>
      </c>
    </row>
    <row r="1470" spans="3:4">
      <c r="C1470" s="1557" t="s">
        <v>836</v>
      </c>
      <c r="D1470" s="1561" t="s">
        <v>535</v>
      </c>
    </row>
    <row r="1471" spans="3:4">
      <c r="C1471" s="1557" t="s">
        <v>836</v>
      </c>
      <c r="D1471" s="1561" t="s">
        <v>550</v>
      </c>
    </row>
    <row r="1472" spans="3:4">
      <c r="C1472" s="1557" t="s">
        <v>836</v>
      </c>
      <c r="D1472" s="1561" t="s">
        <v>1071</v>
      </c>
    </row>
    <row r="1473" spans="3:4">
      <c r="C1473" s="1557" t="s">
        <v>836</v>
      </c>
      <c r="D1473" s="1561" t="s">
        <v>1070</v>
      </c>
    </row>
    <row r="1474" spans="3:4">
      <c r="C1474" s="1557" t="s">
        <v>836</v>
      </c>
      <c r="D1474" s="1561" t="s">
        <v>595</v>
      </c>
    </row>
    <row r="1475" spans="3:4">
      <c r="C1475" s="1557" t="s">
        <v>836</v>
      </c>
      <c r="D1475" s="1561" t="s">
        <v>722</v>
      </c>
    </row>
    <row r="1476" spans="3:4">
      <c r="C1476" s="1557" t="s">
        <v>1015</v>
      </c>
      <c r="D1476" s="1561" t="s">
        <v>1069</v>
      </c>
    </row>
    <row r="1477" spans="3:4">
      <c r="C1477" s="1557" t="s">
        <v>1015</v>
      </c>
      <c r="D1477" s="1561" t="s">
        <v>1067</v>
      </c>
    </row>
    <row r="1478" spans="3:4">
      <c r="C1478" s="1557" t="s">
        <v>1015</v>
      </c>
      <c r="D1478" s="1561" t="s">
        <v>1066</v>
      </c>
    </row>
    <row r="1479" spans="3:4">
      <c r="C1479" s="1557" t="s">
        <v>1015</v>
      </c>
      <c r="D1479" s="1561" t="s">
        <v>763</v>
      </c>
    </row>
    <row r="1480" spans="3:4">
      <c r="C1480" s="1557" t="s">
        <v>1015</v>
      </c>
      <c r="D1480" s="1561" t="s">
        <v>641</v>
      </c>
    </row>
    <row r="1481" spans="3:4">
      <c r="C1481" s="1557" t="s">
        <v>1015</v>
      </c>
      <c r="D1481" s="1561" t="s">
        <v>1065</v>
      </c>
    </row>
    <row r="1482" spans="3:4">
      <c r="C1482" s="1557" t="s">
        <v>1015</v>
      </c>
      <c r="D1482" s="1561" t="s">
        <v>1063</v>
      </c>
    </row>
    <row r="1483" spans="3:4">
      <c r="C1483" s="1557" t="s">
        <v>1015</v>
      </c>
      <c r="D1483" s="1561" t="s">
        <v>1061</v>
      </c>
    </row>
    <row r="1484" spans="3:4">
      <c r="C1484" s="1557" t="s">
        <v>1015</v>
      </c>
      <c r="D1484" s="1561" t="s">
        <v>818</v>
      </c>
    </row>
    <row r="1485" spans="3:4">
      <c r="C1485" s="1557" t="s">
        <v>1015</v>
      </c>
      <c r="D1485" s="1561" t="s">
        <v>1060</v>
      </c>
    </row>
    <row r="1486" spans="3:4">
      <c r="C1486" s="1557" t="s">
        <v>1015</v>
      </c>
      <c r="D1486" s="1561" t="s">
        <v>847</v>
      </c>
    </row>
    <row r="1487" spans="3:4">
      <c r="C1487" s="1557" t="s">
        <v>1015</v>
      </c>
      <c r="D1487" s="1561" t="s">
        <v>23</v>
      </c>
    </row>
    <row r="1488" spans="3:4">
      <c r="C1488" s="1557" t="s">
        <v>1015</v>
      </c>
      <c r="D1488" s="1561" t="s">
        <v>272</v>
      </c>
    </row>
    <row r="1489" spans="3:4">
      <c r="C1489" s="1557" t="s">
        <v>1015</v>
      </c>
      <c r="D1489" s="1561" t="s">
        <v>1059</v>
      </c>
    </row>
    <row r="1490" spans="3:4">
      <c r="C1490" s="1557" t="s">
        <v>1015</v>
      </c>
      <c r="D1490" s="1561" t="s">
        <v>1057</v>
      </c>
    </row>
    <row r="1491" spans="3:4">
      <c r="C1491" s="1557" t="s">
        <v>1015</v>
      </c>
      <c r="D1491" s="1561" t="s">
        <v>1055</v>
      </c>
    </row>
    <row r="1492" spans="3:4">
      <c r="C1492" s="1557" t="s">
        <v>1015</v>
      </c>
      <c r="D1492" s="1561" t="s">
        <v>1053</v>
      </c>
    </row>
    <row r="1493" spans="3:4">
      <c r="C1493" s="1557" t="s">
        <v>1015</v>
      </c>
      <c r="D1493" s="1561" t="s">
        <v>1051</v>
      </c>
    </row>
    <row r="1494" spans="3:4">
      <c r="C1494" s="1557" t="s">
        <v>1015</v>
      </c>
      <c r="D1494" s="1561" t="s">
        <v>1050</v>
      </c>
    </row>
    <row r="1495" spans="3:4">
      <c r="C1495" s="1557" t="s">
        <v>1015</v>
      </c>
      <c r="D1495" s="1561" t="s">
        <v>648</v>
      </c>
    </row>
    <row r="1496" spans="3:4">
      <c r="C1496" s="1557" t="s">
        <v>1015</v>
      </c>
      <c r="D1496" s="1561" t="s">
        <v>110</v>
      </c>
    </row>
    <row r="1497" spans="3:4">
      <c r="C1497" s="1557" t="s">
        <v>1015</v>
      </c>
      <c r="D1497" s="1561" t="s">
        <v>1049</v>
      </c>
    </row>
    <row r="1498" spans="3:4">
      <c r="C1498" s="1557" t="s">
        <v>1015</v>
      </c>
      <c r="D1498" s="1561" t="s">
        <v>1047</v>
      </c>
    </row>
    <row r="1499" spans="3:4">
      <c r="C1499" s="1557" t="s">
        <v>1015</v>
      </c>
      <c r="D1499" s="1561" t="s">
        <v>576</v>
      </c>
    </row>
    <row r="1500" spans="3:4">
      <c r="C1500" s="1557" t="s">
        <v>1015</v>
      </c>
      <c r="D1500" s="1561" t="s">
        <v>1046</v>
      </c>
    </row>
    <row r="1501" spans="3:4">
      <c r="C1501" s="1557" t="s">
        <v>1015</v>
      </c>
      <c r="D1501" s="1561" t="s">
        <v>568</v>
      </c>
    </row>
    <row r="1502" spans="3:4">
      <c r="C1502" s="1557" t="s">
        <v>1015</v>
      </c>
      <c r="D1502" s="1561" t="s">
        <v>305</v>
      </c>
    </row>
    <row r="1503" spans="3:4">
      <c r="C1503" s="1557" t="s">
        <v>1015</v>
      </c>
      <c r="D1503" s="1561" t="s">
        <v>383</v>
      </c>
    </row>
    <row r="1504" spans="3:4">
      <c r="C1504" s="1557" t="s">
        <v>1042</v>
      </c>
      <c r="D1504" s="1561" t="s">
        <v>1036</v>
      </c>
    </row>
    <row r="1505" spans="3:4">
      <c r="C1505" s="1557" t="s">
        <v>1015</v>
      </c>
      <c r="D1505" s="1561" t="s">
        <v>1035</v>
      </c>
    </row>
    <row r="1506" spans="3:4">
      <c r="C1506" s="1557" t="s">
        <v>1015</v>
      </c>
      <c r="D1506" s="1561" t="s">
        <v>1033</v>
      </c>
    </row>
    <row r="1507" spans="3:4">
      <c r="C1507" s="1557" t="s">
        <v>1015</v>
      </c>
      <c r="D1507" s="1561" t="s">
        <v>1030</v>
      </c>
    </row>
    <row r="1508" spans="3:4">
      <c r="C1508" s="1557" t="s">
        <v>1015</v>
      </c>
      <c r="D1508" s="1561" t="s">
        <v>940</v>
      </c>
    </row>
    <row r="1509" spans="3:4">
      <c r="C1509" s="1557" t="s">
        <v>1015</v>
      </c>
      <c r="D1509" s="1561" t="s">
        <v>1029</v>
      </c>
    </row>
    <row r="1510" spans="3:4">
      <c r="C1510" s="1557" t="s">
        <v>1015</v>
      </c>
      <c r="D1510" s="1561" t="s">
        <v>1027</v>
      </c>
    </row>
    <row r="1511" spans="3:4">
      <c r="C1511" s="1557" t="s">
        <v>1015</v>
      </c>
      <c r="D1511" s="1561" t="s">
        <v>873</v>
      </c>
    </row>
    <row r="1512" spans="3:4">
      <c r="C1512" s="1557" t="s">
        <v>1015</v>
      </c>
      <c r="D1512" s="1561" t="s">
        <v>1026</v>
      </c>
    </row>
    <row r="1513" spans="3:4">
      <c r="C1513" s="1557" t="s">
        <v>1015</v>
      </c>
      <c r="D1513" s="1561" t="s">
        <v>442</v>
      </c>
    </row>
    <row r="1514" spans="3:4">
      <c r="C1514" s="1557" t="s">
        <v>1015</v>
      </c>
      <c r="D1514" s="1561" t="s">
        <v>1024</v>
      </c>
    </row>
    <row r="1515" spans="3:4">
      <c r="C1515" s="1557" t="s">
        <v>1015</v>
      </c>
      <c r="D1515" s="1561" t="s">
        <v>31</v>
      </c>
    </row>
    <row r="1516" spans="3:4">
      <c r="C1516" s="1557" t="s">
        <v>1015</v>
      </c>
      <c r="D1516" s="1561" t="s">
        <v>896</v>
      </c>
    </row>
    <row r="1517" spans="3:4">
      <c r="C1517" s="1557" t="s">
        <v>1015</v>
      </c>
      <c r="D1517" s="1561" t="s">
        <v>544</v>
      </c>
    </row>
    <row r="1518" spans="3:4">
      <c r="C1518" s="1557" t="s">
        <v>1015</v>
      </c>
      <c r="D1518" s="1561" t="s">
        <v>731</v>
      </c>
    </row>
    <row r="1519" spans="3:4">
      <c r="C1519" s="1557" t="s">
        <v>1015</v>
      </c>
      <c r="D1519" s="1561" t="s">
        <v>432</v>
      </c>
    </row>
    <row r="1520" spans="3:4">
      <c r="C1520" s="1557" t="s">
        <v>1015</v>
      </c>
      <c r="D1520" s="1561" t="s">
        <v>1023</v>
      </c>
    </row>
    <row r="1521" spans="3:4">
      <c r="C1521" s="1557" t="s">
        <v>1015</v>
      </c>
      <c r="D1521" s="1561" t="s">
        <v>78</v>
      </c>
    </row>
    <row r="1522" spans="3:4">
      <c r="C1522" s="1557" t="s">
        <v>1015</v>
      </c>
      <c r="D1522" s="1561" t="s">
        <v>1022</v>
      </c>
    </row>
    <row r="1523" spans="3:4">
      <c r="C1523" s="1557" t="s">
        <v>1015</v>
      </c>
      <c r="D1523" s="1561" t="s">
        <v>589</v>
      </c>
    </row>
    <row r="1524" spans="3:4">
      <c r="C1524" s="1557" t="s">
        <v>1015</v>
      </c>
      <c r="D1524" s="1561" t="s">
        <v>1021</v>
      </c>
    </row>
    <row r="1525" spans="3:4">
      <c r="C1525" s="1557" t="s">
        <v>1015</v>
      </c>
      <c r="D1525" s="1561" t="s">
        <v>1020</v>
      </c>
    </row>
    <row r="1526" spans="3:4">
      <c r="C1526" s="1557" t="s">
        <v>1015</v>
      </c>
      <c r="D1526" s="1561" t="s">
        <v>187</v>
      </c>
    </row>
    <row r="1527" spans="3:4">
      <c r="C1527" s="1557" t="s">
        <v>1015</v>
      </c>
      <c r="D1527" s="1561" t="s">
        <v>803</v>
      </c>
    </row>
    <row r="1528" spans="3:4">
      <c r="C1528" s="1557" t="s">
        <v>1015</v>
      </c>
      <c r="D1528" s="1561" t="s">
        <v>910</v>
      </c>
    </row>
    <row r="1529" spans="3:4">
      <c r="C1529" s="1557" t="s">
        <v>1015</v>
      </c>
      <c r="D1529" s="1561" t="s">
        <v>207</v>
      </c>
    </row>
    <row r="1530" spans="3:4">
      <c r="C1530" s="1557" t="s">
        <v>1015</v>
      </c>
      <c r="D1530" s="1561" t="s">
        <v>680</v>
      </c>
    </row>
    <row r="1531" spans="3:4">
      <c r="C1531" s="1557" t="s">
        <v>1015</v>
      </c>
      <c r="D1531" s="1561" t="s">
        <v>1016</v>
      </c>
    </row>
    <row r="1532" spans="3:4">
      <c r="C1532" s="1557" t="s">
        <v>1015</v>
      </c>
      <c r="D1532" s="1561" t="s">
        <v>851</v>
      </c>
    </row>
    <row r="1533" spans="3:4">
      <c r="C1533" s="1557" t="s">
        <v>1015</v>
      </c>
      <c r="D1533" s="1561" t="s">
        <v>951</v>
      </c>
    </row>
    <row r="1534" spans="3:4">
      <c r="C1534" s="1557" t="s">
        <v>1015</v>
      </c>
      <c r="D1534" s="1561" t="s">
        <v>871</v>
      </c>
    </row>
    <row r="1535" spans="3:4">
      <c r="C1535" s="1557" t="s">
        <v>1015</v>
      </c>
      <c r="D1535" s="1561" t="s">
        <v>973</v>
      </c>
    </row>
    <row r="1536" spans="3:4">
      <c r="C1536" s="1557" t="s">
        <v>996</v>
      </c>
      <c r="D1536" s="1561" t="s">
        <v>1013</v>
      </c>
    </row>
    <row r="1537" spans="3:4">
      <c r="C1537" s="1557" t="s">
        <v>996</v>
      </c>
      <c r="D1537" s="1561" t="s">
        <v>273</v>
      </c>
    </row>
    <row r="1538" spans="3:4">
      <c r="C1538" s="1557" t="s">
        <v>996</v>
      </c>
      <c r="D1538" s="1561" t="s">
        <v>356</v>
      </c>
    </row>
    <row r="1539" spans="3:4">
      <c r="C1539" s="1557" t="s">
        <v>996</v>
      </c>
      <c r="D1539" s="1561" t="s">
        <v>1012</v>
      </c>
    </row>
    <row r="1540" spans="3:4">
      <c r="C1540" s="1557" t="s">
        <v>996</v>
      </c>
      <c r="D1540" s="1561" t="s">
        <v>242</v>
      </c>
    </row>
    <row r="1541" spans="3:4">
      <c r="C1541" s="1557" t="s">
        <v>996</v>
      </c>
      <c r="D1541" s="1561" t="s">
        <v>1011</v>
      </c>
    </row>
    <row r="1542" spans="3:4">
      <c r="C1542" s="1557" t="s">
        <v>996</v>
      </c>
      <c r="D1542" s="1561" t="s">
        <v>1009</v>
      </c>
    </row>
    <row r="1543" spans="3:4">
      <c r="C1543" s="1557" t="s">
        <v>996</v>
      </c>
      <c r="D1543" s="1561" t="s">
        <v>1008</v>
      </c>
    </row>
    <row r="1544" spans="3:4">
      <c r="C1544" s="1557" t="s">
        <v>996</v>
      </c>
      <c r="D1544" s="1561" t="s">
        <v>304</v>
      </c>
    </row>
    <row r="1545" spans="3:4">
      <c r="C1545" s="1557" t="s">
        <v>996</v>
      </c>
      <c r="D1545" s="1561" t="s">
        <v>554</v>
      </c>
    </row>
    <row r="1546" spans="3:4">
      <c r="C1546" s="1557" t="s">
        <v>996</v>
      </c>
      <c r="D1546" s="1561" t="s">
        <v>1006</v>
      </c>
    </row>
    <row r="1547" spans="3:4">
      <c r="C1547" s="1557" t="s">
        <v>996</v>
      </c>
      <c r="D1547" s="1561" t="s">
        <v>645</v>
      </c>
    </row>
    <row r="1548" spans="3:4">
      <c r="C1548" s="1557" t="s">
        <v>996</v>
      </c>
      <c r="D1548" s="1561" t="s">
        <v>454</v>
      </c>
    </row>
    <row r="1549" spans="3:4">
      <c r="C1549" s="1557" t="s">
        <v>996</v>
      </c>
      <c r="D1549" s="1561" t="s">
        <v>1005</v>
      </c>
    </row>
    <row r="1550" spans="3:4">
      <c r="C1550" s="1557" t="s">
        <v>996</v>
      </c>
      <c r="D1550" s="1561" t="s">
        <v>363</v>
      </c>
    </row>
    <row r="1551" spans="3:4">
      <c r="C1551" s="1557" t="s">
        <v>996</v>
      </c>
      <c r="D1551" s="1561" t="s">
        <v>866</v>
      </c>
    </row>
    <row r="1552" spans="3:4">
      <c r="C1552" s="1557" t="s">
        <v>996</v>
      </c>
      <c r="D1552" s="1561" t="s">
        <v>1001</v>
      </c>
    </row>
    <row r="1553" spans="3:4">
      <c r="C1553" s="1557" t="s">
        <v>996</v>
      </c>
      <c r="D1553" s="1561" t="s">
        <v>984</v>
      </c>
    </row>
    <row r="1554" spans="3:4">
      <c r="C1554" s="1557" t="s">
        <v>996</v>
      </c>
      <c r="D1554" s="1561" t="s">
        <v>827</v>
      </c>
    </row>
    <row r="1555" spans="3:4">
      <c r="C1555" s="1557" t="s">
        <v>996</v>
      </c>
      <c r="D1555" s="1561" t="s">
        <v>994</v>
      </c>
    </row>
    <row r="1556" spans="3:4">
      <c r="C1556" s="1557" t="s">
        <v>977</v>
      </c>
      <c r="D1556" s="1561" t="s">
        <v>788</v>
      </c>
    </row>
    <row r="1557" spans="3:4">
      <c r="C1557" s="1557" t="s">
        <v>977</v>
      </c>
      <c r="D1557" s="1561" t="s">
        <v>79</v>
      </c>
    </row>
    <row r="1558" spans="3:4">
      <c r="C1558" s="1557" t="s">
        <v>977</v>
      </c>
      <c r="D1558" s="1561" t="s">
        <v>992</v>
      </c>
    </row>
    <row r="1559" spans="3:4">
      <c r="C1559" s="1557" t="s">
        <v>977</v>
      </c>
      <c r="D1559" s="1561" t="s">
        <v>990</v>
      </c>
    </row>
    <row r="1560" spans="3:4">
      <c r="C1560" s="1557" t="s">
        <v>977</v>
      </c>
      <c r="D1560" s="1561" t="s">
        <v>989</v>
      </c>
    </row>
    <row r="1561" spans="3:4">
      <c r="C1561" s="1557" t="s">
        <v>977</v>
      </c>
      <c r="D1561" s="1561" t="s">
        <v>988</v>
      </c>
    </row>
    <row r="1562" spans="3:4">
      <c r="C1562" s="1557" t="s">
        <v>977</v>
      </c>
      <c r="D1562" s="1561" t="s">
        <v>700</v>
      </c>
    </row>
    <row r="1563" spans="3:4">
      <c r="C1563" s="1557" t="s">
        <v>977</v>
      </c>
      <c r="D1563" s="1561" t="s">
        <v>985</v>
      </c>
    </row>
    <row r="1564" spans="3:4">
      <c r="C1564" s="1557" t="s">
        <v>977</v>
      </c>
      <c r="D1564" s="1561" t="s">
        <v>601</v>
      </c>
    </row>
    <row r="1565" spans="3:4">
      <c r="C1565" s="1557" t="s">
        <v>977</v>
      </c>
      <c r="D1565" s="1561" t="s">
        <v>767</v>
      </c>
    </row>
    <row r="1566" spans="3:4">
      <c r="C1566" s="1557" t="s">
        <v>977</v>
      </c>
      <c r="D1566" s="1561" t="s">
        <v>764</v>
      </c>
    </row>
    <row r="1567" spans="3:4">
      <c r="C1567" s="1557" t="s">
        <v>977</v>
      </c>
      <c r="D1567" s="1561" t="s">
        <v>56</v>
      </c>
    </row>
    <row r="1568" spans="3:4">
      <c r="C1568" s="1557" t="s">
        <v>977</v>
      </c>
      <c r="D1568" s="1561" t="s">
        <v>163</v>
      </c>
    </row>
    <row r="1569" spans="3:4">
      <c r="C1569" s="1557" t="s">
        <v>977</v>
      </c>
      <c r="D1569" s="1561" t="s">
        <v>982</v>
      </c>
    </row>
    <row r="1570" spans="3:4">
      <c r="C1570" s="1557" t="s">
        <v>977</v>
      </c>
      <c r="D1570" s="1561" t="s">
        <v>495</v>
      </c>
    </row>
    <row r="1571" spans="3:4">
      <c r="C1571" s="1557" t="s">
        <v>977</v>
      </c>
      <c r="D1571" s="1561" t="s">
        <v>981</v>
      </c>
    </row>
    <row r="1572" spans="3:4">
      <c r="C1572" s="1557" t="s">
        <v>977</v>
      </c>
      <c r="D1572" s="1561" t="s">
        <v>633</v>
      </c>
    </row>
    <row r="1573" spans="3:4">
      <c r="C1573" s="1557" t="s">
        <v>977</v>
      </c>
      <c r="D1573" s="1561" t="s">
        <v>628</v>
      </c>
    </row>
    <row r="1574" spans="3:4">
      <c r="C1574" s="1557" t="s">
        <v>977</v>
      </c>
      <c r="D1574" s="1561" t="s">
        <v>17</v>
      </c>
    </row>
    <row r="1575" spans="3:4">
      <c r="C1575" s="1557" t="s">
        <v>977</v>
      </c>
      <c r="D1575" s="1561" t="s">
        <v>849</v>
      </c>
    </row>
    <row r="1576" spans="3:4">
      <c r="C1576" s="1557" t="s">
        <v>977</v>
      </c>
      <c r="D1576" s="1561" t="s">
        <v>976</v>
      </c>
    </row>
    <row r="1577" spans="3:4">
      <c r="C1577" s="1557" t="s">
        <v>923</v>
      </c>
      <c r="D1577" s="1561" t="s">
        <v>660</v>
      </c>
    </row>
    <row r="1578" spans="3:4">
      <c r="C1578" s="1557" t="s">
        <v>923</v>
      </c>
      <c r="D1578" s="1561" t="s">
        <v>514</v>
      </c>
    </row>
    <row r="1579" spans="3:4">
      <c r="C1579" s="1557" t="s">
        <v>923</v>
      </c>
      <c r="D1579" s="1561" t="s">
        <v>974</v>
      </c>
    </row>
    <row r="1580" spans="3:4">
      <c r="C1580" s="1557" t="s">
        <v>923</v>
      </c>
      <c r="D1580" s="1561" t="s">
        <v>293</v>
      </c>
    </row>
    <row r="1581" spans="3:4">
      <c r="C1581" s="1557" t="s">
        <v>923</v>
      </c>
      <c r="D1581" s="1561" t="s">
        <v>359</v>
      </c>
    </row>
    <row r="1582" spans="3:4">
      <c r="C1582" s="1557" t="s">
        <v>923</v>
      </c>
      <c r="D1582" s="1561" t="s">
        <v>972</v>
      </c>
    </row>
    <row r="1583" spans="3:4">
      <c r="C1583" s="1557" t="s">
        <v>923</v>
      </c>
      <c r="D1583" s="1561" t="s">
        <v>971</v>
      </c>
    </row>
    <row r="1584" spans="3:4">
      <c r="C1584" s="1557" t="s">
        <v>923</v>
      </c>
      <c r="D1584" s="1561" t="s">
        <v>632</v>
      </c>
    </row>
    <row r="1585" spans="3:4">
      <c r="C1585" s="1557" t="s">
        <v>923</v>
      </c>
      <c r="D1585" s="1561" t="s">
        <v>936</v>
      </c>
    </row>
    <row r="1586" spans="3:4">
      <c r="C1586" s="1557" t="s">
        <v>923</v>
      </c>
      <c r="D1586" s="1561" t="s">
        <v>967</v>
      </c>
    </row>
    <row r="1587" spans="3:4">
      <c r="C1587" s="1557" t="s">
        <v>923</v>
      </c>
      <c r="D1587" s="1561" t="s">
        <v>759</v>
      </c>
    </row>
    <row r="1588" spans="3:4">
      <c r="C1588" s="1557" t="s">
        <v>923</v>
      </c>
      <c r="D1588" s="1561" t="s">
        <v>964</v>
      </c>
    </row>
    <row r="1589" spans="3:4">
      <c r="C1589" s="1557" t="s">
        <v>923</v>
      </c>
      <c r="D1589" s="1561" t="s">
        <v>469</v>
      </c>
    </row>
    <row r="1590" spans="3:4">
      <c r="C1590" s="1557" t="s">
        <v>923</v>
      </c>
      <c r="D1590" s="1561" t="s">
        <v>963</v>
      </c>
    </row>
    <row r="1591" spans="3:4">
      <c r="C1591" s="1557" t="s">
        <v>923</v>
      </c>
      <c r="D1591" s="1561" t="s">
        <v>912</v>
      </c>
    </row>
    <row r="1592" spans="3:4">
      <c r="C1592" s="1557" t="s">
        <v>923</v>
      </c>
      <c r="D1592" s="1561" t="s">
        <v>776</v>
      </c>
    </row>
    <row r="1593" spans="3:4">
      <c r="C1593" s="1557" t="s">
        <v>923</v>
      </c>
      <c r="D1593" s="1561" t="s">
        <v>962</v>
      </c>
    </row>
    <row r="1594" spans="3:4">
      <c r="C1594" s="1557" t="s">
        <v>923</v>
      </c>
      <c r="D1594" s="1561" t="s">
        <v>959</v>
      </c>
    </row>
    <row r="1595" spans="3:4">
      <c r="C1595" s="1557" t="s">
        <v>923</v>
      </c>
      <c r="D1595" s="1561" t="s">
        <v>362</v>
      </c>
    </row>
    <row r="1596" spans="3:4">
      <c r="C1596" s="1557" t="s">
        <v>923</v>
      </c>
      <c r="D1596" s="1561" t="s">
        <v>459</v>
      </c>
    </row>
    <row r="1597" spans="3:4">
      <c r="C1597" s="1557" t="s">
        <v>923</v>
      </c>
      <c r="D1597" s="1561" t="s">
        <v>957</v>
      </c>
    </row>
    <row r="1598" spans="3:4">
      <c r="C1598" s="1557" t="s">
        <v>923</v>
      </c>
      <c r="D1598" s="1561" t="s">
        <v>954</v>
      </c>
    </row>
    <row r="1599" spans="3:4">
      <c r="C1599" s="1557" t="s">
        <v>923</v>
      </c>
      <c r="D1599" s="1561" t="s">
        <v>950</v>
      </c>
    </row>
    <row r="1600" spans="3:4">
      <c r="C1600" s="1557" t="s">
        <v>923</v>
      </c>
      <c r="D1600" s="1561" t="s">
        <v>620</v>
      </c>
    </row>
    <row r="1601" spans="3:4">
      <c r="C1601" s="1557" t="s">
        <v>923</v>
      </c>
      <c r="D1601" s="1561" t="s">
        <v>937</v>
      </c>
    </row>
    <row r="1602" spans="3:4">
      <c r="C1602" s="1557" t="s">
        <v>923</v>
      </c>
      <c r="D1602" s="1561" t="s">
        <v>947</v>
      </c>
    </row>
    <row r="1603" spans="3:4">
      <c r="C1603" s="1557" t="s">
        <v>923</v>
      </c>
      <c r="D1603" s="1561" t="s">
        <v>946</v>
      </c>
    </row>
    <row r="1604" spans="3:4">
      <c r="C1604" s="1557" t="s">
        <v>923</v>
      </c>
      <c r="D1604" s="1561" t="s">
        <v>944</v>
      </c>
    </row>
    <row r="1605" spans="3:4">
      <c r="C1605" s="1557" t="s">
        <v>923</v>
      </c>
      <c r="D1605" s="1561" t="s">
        <v>53</v>
      </c>
    </row>
    <row r="1606" spans="3:4">
      <c r="C1606" s="1557" t="s">
        <v>923</v>
      </c>
      <c r="D1606" s="1561" t="s">
        <v>688</v>
      </c>
    </row>
    <row r="1607" spans="3:4">
      <c r="C1607" s="1557" t="s">
        <v>923</v>
      </c>
      <c r="D1607" s="1561" t="s">
        <v>838</v>
      </c>
    </row>
    <row r="1608" spans="3:4">
      <c r="C1608" s="1557" t="s">
        <v>923</v>
      </c>
      <c r="D1608" s="1561" t="s">
        <v>166</v>
      </c>
    </row>
    <row r="1609" spans="3:4">
      <c r="C1609" s="1557" t="s">
        <v>923</v>
      </c>
      <c r="D1609" s="1561" t="s">
        <v>939</v>
      </c>
    </row>
    <row r="1610" spans="3:4">
      <c r="C1610" s="1557" t="s">
        <v>923</v>
      </c>
      <c r="D1610" s="1561" t="s">
        <v>933</v>
      </c>
    </row>
    <row r="1611" spans="3:4">
      <c r="C1611" s="1557" t="s">
        <v>923</v>
      </c>
      <c r="D1611" s="1561" t="s">
        <v>255</v>
      </c>
    </row>
    <row r="1612" spans="3:4">
      <c r="C1612" s="1557" t="s">
        <v>923</v>
      </c>
      <c r="D1612" s="1561" t="s">
        <v>133</v>
      </c>
    </row>
    <row r="1613" spans="3:4">
      <c r="C1613" s="1557" t="s">
        <v>923</v>
      </c>
      <c r="D1613" s="1561" t="s">
        <v>367</v>
      </c>
    </row>
    <row r="1614" spans="3:4">
      <c r="C1614" s="1557" t="s">
        <v>923</v>
      </c>
      <c r="D1614" s="1561" t="s">
        <v>638</v>
      </c>
    </row>
    <row r="1615" spans="3:4">
      <c r="C1615" s="1557" t="s">
        <v>923</v>
      </c>
      <c r="D1615" s="1561" t="s">
        <v>826</v>
      </c>
    </row>
    <row r="1616" spans="3:4">
      <c r="C1616" s="1557" t="s">
        <v>923</v>
      </c>
      <c r="D1616" s="1561" t="s">
        <v>770</v>
      </c>
    </row>
    <row r="1617" spans="3:4">
      <c r="C1617" s="1557" t="s">
        <v>923</v>
      </c>
      <c r="D1617" s="1561" t="s">
        <v>929</v>
      </c>
    </row>
    <row r="1618" spans="3:4">
      <c r="C1618" s="1557" t="s">
        <v>923</v>
      </c>
      <c r="D1618" s="1561" t="s">
        <v>713</v>
      </c>
    </row>
    <row r="1619" spans="3:4">
      <c r="C1619" s="1557" t="s">
        <v>923</v>
      </c>
      <c r="D1619" s="1561" t="s">
        <v>6</v>
      </c>
    </row>
    <row r="1620" spans="3:4">
      <c r="C1620" s="1557" t="s">
        <v>923</v>
      </c>
      <c r="D1620" s="1561" t="s">
        <v>925</v>
      </c>
    </row>
    <row r="1621" spans="3:4">
      <c r="C1621" s="1557" t="s">
        <v>923</v>
      </c>
      <c r="D1621" s="1561" t="s">
        <v>920</v>
      </c>
    </row>
    <row r="1622" spans="3:4">
      <c r="C1622" s="1557" t="s">
        <v>900</v>
      </c>
      <c r="D1622" s="1561" t="s">
        <v>918</v>
      </c>
    </row>
    <row r="1623" spans="3:4">
      <c r="C1623" s="1557" t="s">
        <v>900</v>
      </c>
      <c r="D1623" s="1561" t="s">
        <v>400</v>
      </c>
    </row>
    <row r="1624" spans="3:4">
      <c r="C1624" s="1557" t="s">
        <v>900</v>
      </c>
      <c r="D1624" s="1561" t="s">
        <v>630</v>
      </c>
    </row>
    <row r="1625" spans="3:4">
      <c r="C1625" s="1557" t="s">
        <v>900</v>
      </c>
      <c r="D1625" s="1561" t="s">
        <v>917</v>
      </c>
    </row>
    <row r="1626" spans="3:4">
      <c r="C1626" s="1557" t="s">
        <v>900</v>
      </c>
      <c r="D1626" s="1561" t="s">
        <v>517</v>
      </c>
    </row>
    <row r="1627" spans="3:4">
      <c r="C1627" s="1557" t="s">
        <v>900</v>
      </c>
      <c r="D1627" s="1561" t="s">
        <v>792</v>
      </c>
    </row>
    <row r="1628" spans="3:4">
      <c r="C1628" s="1557" t="s">
        <v>900</v>
      </c>
      <c r="D1628" s="1561" t="s">
        <v>772</v>
      </c>
    </row>
    <row r="1629" spans="3:4">
      <c r="C1629" s="1557" t="s">
        <v>900</v>
      </c>
      <c r="D1629" s="1561" t="s">
        <v>915</v>
      </c>
    </row>
    <row r="1630" spans="3:4">
      <c r="C1630" s="1557" t="s">
        <v>900</v>
      </c>
      <c r="D1630" s="1561" t="s">
        <v>914</v>
      </c>
    </row>
    <row r="1631" spans="3:4">
      <c r="C1631" s="1557" t="s">
        <v>900</v>
      </c>
      <c r="D1631" s="1561" t="s">
        <v>911</v>
      </c>
    </row>
    <row r="1632" spans="3:4">
      <c r="C1632" s="1557" t="s">
        <v>900</v>
      </c>
      <c r="D1632" s="1561" t="s">
        <v>152</v>
      </c>
    </row>
    <row r="1633" spans="3:4">
      <c r="C1633" s="1557" t="s">
        <v>900</v>
      </c>
      <c r="D1633" s="1561" t="s">
        <v>418</v>
      </c>
    </row>
    <row r="1634" spans="3:4">
      <c r="C1634" s="1557" t="s">
        <v>900</v>
      </c>
      <c r="D1634" s="1561" t="s">
        <v>599</v>
      </c>
    </row>
    <row r="1635" spans="3:4">
      <c r="C1635" s="1557" t="s">
        <v>900</v>
      </c>
      <c r="D1635" s="1561" t="s">
        <v>909</v>
      </c>
    </row>
    <row r="1636" spans="3:4">
      <c r="C1636" s="1557" t="s">
        <v>900</v>
      </c>
      <c r="D1636" s="1561" t="s">
        <v>907</v>
      </c>
    </row>
    <row r="1637" spans="3:4">
      <c r="C1637" s="1557" t="s">
        <v>900</v>
      </c>
      <c r="D1637" s="1561" t="s">
        <v>880</v>
      </c>
    </row>
    <row r="1638" spans="3:4">
      <c r="C1638" s="1557" t="s">
        <v>900</v>
      </c>
      <c r="D1638" s="1561" t="s">
        <v>902</v>
      </c>
    </row>
    <row r="1639" spans="3:4">
      <c r="C1639" s="1557" t="s">
        <v>900</v>
      </c>
      <c r="D1639" s="1561" t="s">
        <v>209</v>
      </c>
    </row>
    <row r="1640" spans="3:4">
      <c r="C1640" s="1557" t="s">
        <v>82</v>
      </c>
      <c r="D1640" s="1561" t="s">
        <v>191</v>
      </c>
    </row>
    <row r="1641" spans="3:4">
      <c r="C1641" s="1557" t="s">
        <v>82</v>
      </c>
      <c r="D1641" s="1561" t="s">
        <v>410</v>
      </c>
    </row>
    <row r="1642" spans="3:4">
      <c r="C1642" s="1557" t="s">
        <v>82</v>
      </c>
      <c r="D1642" s="1561" t="s">
        <v>510</v>
      </c>
    </row>
    <row r="1643" spans="3:4">
      <c r="C1643" s="1557" t="s">
        <v>82</v>
      </c>
      <c r="D1643" s="1561" t="s">
        <v>62</v>
      </c>
    </row>
    <row r="1644" spans="3:4">
      <c r="C1644" s="1557" t="s">
        <v>82</v>
      </c>
      <c r="D1644" s="1561" t="s">
        <v>756</v>
      </c>
    </row>
    <row r="1645" spans="3:4">
      <c r="C1645" s="1557" t="s">
        <v>82</v>
      </c>
      <c r="D1645" s="1561" t="s">
        <v>895</v>
      </c>
    </row>
    <row r="1646" spans="3:4">
      <c r="C1646" s="1557" t="s">
        <v>82</v>
      </c>
      <c r="D1646" s="1561" t="s">
        <v>891</v>
      </c>
    </row>
    <row r="1647" spans="3:4">
      <c r="C1647" s="1557" t="s">
        <v>82</v>
      </c>
      <c r="D1647" s="1561" t="s">
        <v>361</v>
      </c>
    </row>
    <row r="1648" spans="3:4">
      <c r="C1648" s="1557" t="s">
        <v>82</v>
      </c>
      <c r="D1648" s="1561" t="s">
        <v>886</v>
      </c>
    </row>
    <row r="1649" spans="3:4">
      <c r="C1649" s="1557" t="s">
        <v>82</v>
      </c>
      <c r="D1649" s="1561" t="s">
        <v>884</v>
      </c>
    </row>
    <row r="1650" spans="3:4">
      <c r="C1650" s="1557" t="s">
        <v>82</v>
      </c>
      <c r="D1650" s="1561" t="s">
        <v>96</v>
      </c>
    </row>
    <row r="1651" spans="3:4">
      <c r="C1651" s="1557" t="s">
        <v>82</v>
      </c>
      <c r="D1651" s="1561" t="s">
        <v>324</v>
      </c>
    </row>
    <row r="1652" spans="3:4">
      <c r="C1652" s="1557" t="s">
        <v>82</v>
      </c>
      <c r="D1652" s="1561" t="s">
        <v>881</v>
      </c>
    </row>
    <row r="1653" spans="3:4">
      <c r="C1653" s="1557" t="s">
        <v>82</v>
      </c>
      <c r="D1653" s="1561" t="s">
        <v>879</v>
      </c>
    </row>
    <row r="1654" spans="3:4">
      <c r="C1654" s="1557" t="s">
        <v>82</v>
      </c>
      <c r="D1654" s="1561" t="s">
        <v>230</v>
      </c>
    </row>
    <row r="1655" spans="3:4">
      <c r="C1655" s="1557" t="s">
        <v>82</v>
      </c>
      <c r="D1655" s="1561" t="s">
        <v>837</v>
      </c>
    </row>
    <row r="1656" spans="3:4">
      <c r="C1656" s="1557" t="s">
        <v>82</v>
      </c>
      <c r="D1656" s="1561" t="s">
        <v>877</v>
      </c>
    </row>
    <row r="1657" spans="3:4">
      <c r="C1657" s="1557" t="s">
        <v>82</v>
      </c>
      <c r="D1657" s="1561" t="s">
        <v>876</v>
      </c>
    </row>
    <row r="1658" spans="3:4">
      <c r="C1658" s="1557" t="s">
        <v>82</v>
      </c>
      <c r="D1658" s="1561" t="s">
        <v>496</v>
      </c>
    </row>
    <row r="1659" spans="3:4">
      <c r="C1659" s="1557" t="s">
        <v>82</v>
      </c>
      <c r="D1659" s="1561" t="s">
        <v>870</v>
      </c>
    </row>
    <row r="1660" spans="3:4">
      <c r="C1660" s="1557" t="s">
        <v>82</v>
      </c>
      <c r="D1660" s="1561" t="s">
        <v>869</v>
      </c>
    </row>
    <row r="1661" spans="3:4">
      <c r="C1661" s="1557" t="s">
        <v>82</v>
      </c>
      <c r="D1661" s="1561" t="s">
        <v>329</v>
      </c>
    </row>
    <row r="1662" spans="3:4">
      <c r="C1662" s="1557" t="s">
        <v>82</v>
      </c>
      <c r="D1662" s="1561" t="s">
        <v>806</v>
      </c>
    </row>
    <row r="1663" spans="3:4">
      <c r="C1663" s="1557" t="s">
        <v>82</v>
      </c>
      <c r="D1663" s="1561" t="s">
        <v>868</v>
      </c>
    </row>
    <row r="1664" spans="3:4">
      <c r="C1664" s="1557" t="s">
        <v>82</v>
      </c>
      <c r="D1664" s="1561" t="s">
        <v>822</v>
      </c>
    </row>
    <row r="1665" spans="3:4">
      <c r="C1665" s="1557" t="s">
        <v>82</v>
      </c>
      <c r="D1665" s="1561" t="s">
        <v>196</v>
      </c>
    </row>
    <row r="1666" spans="3:4">
      <c r="C1666" s="1557" t="s">
        <v>218</v>
      </c>
      <c r="D1666" s="1561" t="s">
        <v>527</v>
      </c>
    </row>
    <row r="1667" spans="3:4">
      <c r="C1667" s="1557" t="s">
        <v>218</v>
      </c>
      <c r="D1667" s="1561" t="s">
        <v>865</v>
      </c>
    </row>
    <row r="1668" spans="3:4">
      <c r="C1668" s="1557" t="s">
        <v>218</v>
      </c>
      <c r="D1668" s="1561" t="s">
        <v>863</v>
      </c>
    </row>
    <row r="1669" spans="3:4">
      <c r="C1669" s="1557" t="s">
        <v>218</v>
      </c>
      <c r="D1669" s="1561" t="s">
        <v>855</v>
      </c>
    </row>
    <row r="1670" spans="3:4">
      <c r="C1670" s="1557" t="s">
        <v>218</v>
      </c>
      <c r="D1670" s="1561" t="s">
        <v>703</v>
      </c>
    </row>
    <row r="1671" spans="3:4">
      <c r="C1671" s="1557" t="s">
        <v>218</v>
      </c>
      <c r="D1671" s="1561" t="s">
        <v>426</v>
      </c>
    </row>
    <row r="1672" spans="3:4">
      <c r="C1672" s="1557" t="s">
        <v>218</v>
      </c>
      <c r="D1672" s="1561" t="s">
        <v>862</v>
      </c>
    </row>
    <row r="1673" spans="3:4">
      <c r="C1673" s="1557" t="s">
        <v>218</v>
      </c>
      <c r="D1673" s="1561" t="s">
        <v>295</v>
      </c>
    </row>
    <row r="1674" spans="3:4">
      <c r="C1674" s="1557" t="s">
        <v>218</v>
      </c>
      <c r="D1674" s="1561" t="s">
        <v>825</v>
      </c>
    </row>
    <row r="1675" spans="3:4">
      <c r="C1675" s="1557" t="s">
        <v>218</v>
      </c>
      <c r="D1675" s="1561" t="s">
        <v>860</v>
      </c>
    </row>
    <row r="1676" spans="3:4">
      <c r="C1676" s="1557" t="s">
        <v>218</v>
      </c>
      <c r="D1676" s="1561" t="s">
        <v>859</v>
      </c>
    </row>
    <row r="1677" spans="3:4">
      <c r="C1677" s="1557" t="s">
        <v>218</v>
      </c>
      <c r="D1677" s="1561" t="s">
        <v>198</v>
      </c>
    </row>
    <row r="1678" spans="3:4">
      <c r="C1678" s="1557" t="s">
        <v>218</v>
      </c>
      <c r="D1678" s="1561" t="s">
        <v>689</v>
      </c>
    </row>
    <row r="1679" spans="3:4">
      <c r="C1679" s="1557" t="s">
        <v>218</v>
      </c>
      <c r="D1679" s="1561" t="s">
        <v>858</v>
      </c>
    </row>
    <row r="1680" spans="3:4">
      <c r="C1680" s="1557" t="s">
        <v>218</v>
      </c>
      <c r="D1680" s="1561" t="s">
        <v>429</v>
      </c>
    </row>
    <row r="1681" spans="3:4">
      <c r="C1681" s="1557" t="s">
        <v>218</v>
      </c>
      <c r="D1681" s="1561" t="s">
        <v>856</v>
      </c>
    </row>
    <row r="1682" spans="3:4">
      <c r="C1682" s="1557" t="s">
        <v>218</v>
      </c>
      <c r="D1682" s="1561" t="s">
        <v>487</v>
      </c>
    </row>
    <row r="1683" spans="3:4">
      <c r="C1683" s="1557" t="s">
        <v>218</v>
      </c>
      <c r="D1683" s="1561" t="s">
        <v>558</v>
      </c>
    </row>
    <row r="1684" spans="3:4">
      <c r="C1684" s="1557" t="s">
        <v>218</v>
      </c>
      <c r="D1684" s="1561" t="s">
        <v>854</v>
      </c>
    </row>
    <row r="1685" spans="3:4">
      <c r="C1685" s="1557" t="s">
        <v>218</v>
      </c>
      <c r="D1685" s="1561" t="s">
        <v>850</v>
      </c>
    </row>
    <row r="1686" spans="3:4">
      <c r="C1686" s="1557" t="s">
        <v>218</v>
      </c>
      <c r="D1686" s="1561" t="s">
        <v>339</v>
      </c>
    </row>
    <row r="1687" spans="3:4">
      <c r="C1687" s="1557" t="s">
        <v>218</v>
      </c>
      <c r="D1687" s="1561" t="s">
        <v>449</v>
      </c>
    </row>
    <row r="1688" spans="3:4">
      <c r="C1688" s="1557" t="s">
        <v>218</v>
      </c>
      <c r="D1688" s="1561" t="s">
        <v>844</v>
      </c>
    </row>
    <row r="1689" spans="3:4">
      <c r="C1689" s="1557" t="s">
        <v>218</v>
      </c>
      <c r="D1689" s="1561" t="s">
        <v>385</v>
      </c>
    </row>
    <row r="1690" spans="3:4">
      <c r="C1690" s="1557" t="s">
        <v>218</v>
      </c>
      <c r="D1690" s="1561" t="s">
        <v>67</v>
      </c>
    </row>
    <row r="1691" spans="3:4">
      <c r="C1691" s="1557" t="s">
        <v>218</v>
      </c>
      <c r="D1691" s="1561" t="s">
        <v>843</v>
      </c>
    </row>
    <row r="1692" spans="3:4">
      <c r="C1692" s="1557" t="s">
        <v>218</v>
      </c>
      <c r="D1692" s="1561" t="s">
        <v>263</v>
      </c>
    </row>
    <row r="1693" spans="3:4">
      <c r="C1693" s="1557" t="s">
        <v>218</v>
      </c>
      <c r="D1693" s="1561" t="s">
        <v>839</v>
      </c>
    </row>
    <row r="1694" spans="3:4">
      <c r="C1694" s="1557" t="s">
        <v>218</v>
      </c>
      <c r="D1694" s="1561" t="s">
        <v>834</v>
      </c>
    </row>
    <row r="1695" spans="3:4">
      <c r="C1695" s="1557" t="s">
        <v>218</v>
      </c>
      <c r="D1695" s="1561" t="s">
        <v>832</v>
      </c>
    </row>
    <row r="1696" spans="3:4">
      <c r="C1696" s="1557" t="s">
        <v>218</v>
      </c>
      <c r="D1696" s="1561" t="s">
        <v>831</v>
      </c>
    </row>
    <row r="1697" spans="3:4">
      <c r="C1697" s="1557" t="s">
        <v>218</v>
      </c>
      <c r="D1697" s="1561" t="s">
        <v>331</v>
      </c>
    </row>
    <row r="1698" spans="3:4">
      <c r="C1698" s="1557" t="s">
        <v>218</v>
      </c>
      <c r="D1698" s="1561" t="s">
        <v>830</v>
      </c>
    </row>
    <row r="1699" spans="3:4">
      <c r="C1699" s="1557" t="s">
        <v>218</v>
      </c>
      <c r="D1699" s="1561" t="s">
        <v>824</v>
      </c>
    </row>
    <row r="1700" spans="3:4">
      <c r="C1700" s="1557" t="s">
        <v>218</v>
      </c>
      <c r="D1700" s="1561" t="s">
        <v>823</v>
      </c>
    </row>
    <row r="1701" spans="3:4">
      <c r="C1701" s="1557" t="s">
        <v>218</v>
      </c>
      <c r="D1701" s="1561" t="s">
        <v>797</v>
      </c>
    </row>
    <row r="1702" spans="3:4">
      <c r="C1702" s="1557" t="s">
        <v>218</v>
      </c>
      <c r="D1702" s="1561" t="s">
        <v>720</v>
      </c>
    </row>
    <row r="1703" spans="3:4">
      <c r="C1703" s="1557" t="s">
        <v>218</v>
      </c>
      <c r="D1703" s="1561" t="s">
        <v>821</v>
      </c>
    </row>
    <row r="1704" spans="3:4">
      <c r="C1704" s="1557" t="s">
        <v>218</v>
      </c>
      <c r="D1704" s="1561" t="s">
        <v>819</v>
      </c>
    </row>
    <row r="1705" spans="3:4">
      <c r="C1705" s="1557" t="s">
        <v>218</v>
      </c>
      <c r="D1705" s="1561" t="s">
        <v>816</v>
      </c>
    </row>
    <row r="1706" spans="3:4">
      <c r="C1706" s="1557" t="s">
        <v>218</v>
      </c>
      <c r="D1706" s="1561" t="s">
        <v>815</v>
      </c>
    </row>
    <row r="1707" spans="3:4">
      <c r="C1707" s="1557" t="s">
        <v>218</v>
      </c>
      <c r="D1707" s="1561" t="s">
        <v>814</v>
      </c>
    </row>
    <row r="1708" spans="3:4">
      <c r="C1708" s="1557" t="s">
        <v>218</v>
      </c>
      <c r="D1708" s="1561" t="s">
        <v>811</v>
      </c>
    </row>
    <row r="1709" spans="3:4">
      <c r="C1709" s="1557" t="s">
        <v>307</v>
      </c>
      <c r="D1709" s="1561" t="s">
        <v>206</v>
      </c>
    </row>
    <row r="1710" spans="3:4">
      <c r="C1710" s="1557" t="s">
        <v>307</v>
      </c>
      <c r="D1710" s="1561" t="s">
        <v>335</v>
      </c>
    </row>
    <row r="1711" spans="3:4">
      <c r="C1711" s="1557" t="s">
        <v>307</v>
      </c>
      <c r="D1711" s="1561" t="s">
        <v>807</v>
      </c>
    </row>
    <row r="1712" spans="3:4">
      <c r="C1712" s="1557" t="s">
        <v>307</v>
      </c>
      <c r="D1712" s="1561" t="s">
        <v>560</v>
      </c>
    </row>
    <row r="1713" spans="3:4">
      <c r="C1713" s="1557" t="s">
        <v>307</v>
      </c>
      <c r="D1713" s="1561" t="s">
        <v>805</v>
      </c>
    </row>
    <row r="1714" spans="3:4">
      <c r="C1714" s="1557" t="s">
        <v>307</v>
      </c>
      <c r="D1714" s="1561" t="s">
        <v>407</v>
      </c>
    </row>
    <row r="1715" spans="3:4">
      <c r="C1715" s="1557" t="s">
        <v>307</v>
      </c>
      <c r="D1715" s="1561" t="s">
        <v>799</v>
      </c>
    </row>
    <row r="1716" spans="3:4">
      <c r="C1716" s="1557" t="s">
        <v>307</v>
      </c>
      <c r="D1716" s="1561" t="s">
        <v>16</v>
      </c>
    </row>
    <row r="1717" spans="3:4">
      <c r="C1717" s="1557" t="s">
        <v>307</v>
      </c>
      <c r="D1717" s="1561" t="s">
        <v>798</v>
      </c>
    </row>
    <row r="1718" spans="3:4">
      <c r="C1718" s="1557" t="s">
        <v>307</v>
      </c>
      <c r="D1718" s="1561" t="s">
        <v>794</v>
      </c>
    </row>
    <row r="1719" spans="3:4">
      <c r="C1719" s="1557" t="s">
        <v>307</v>
      </c>
      <c r="D1719" s="1561" t="s">
        <v>734</v>
      </c>
    </row>
    <row r="1720" spans="3:4">
      <c r="C1720" s="1557" t="s">
        <v>307</v>
      </c>
      <c r="D1720" s="1561" t="s">
        <v>793</v>
      </c>
    </row>
    <row r="1721" spans="3:4">
      <c r="C1721" s="1557" t="s">
        <v>307</v>
      </c>
      <c r="D1721" s="1561" t="s">
        <v>370</v>
      </c>
    </row>
    <row r="1722" spans="3:4">
      <c r="C1722" s="1557" t="s">
        <v>307</v>
      </c>
      <c r="D1722" s="1561" t="s">
        <v>785</v>
      </c>
    </row>
    <row r="1723" spans="3:4">
      <c r="C1723" s="1557" t="s">
        <v>307</v>
      </c>
      <c r="D1723" s="1561" t="s">
        <v>784</v>
      </c>
    </row>
    <row r="1724" spans="3:4">
      <c r="C1724" s="1557" t="s">
        <v>307</v>
      </c>
      <c r="D1724" s="1561" t="s">
        <v>706</v>
      </c>
    </row>
    <row r="1725" spans="3:4">
      <c r="C1725" s="1557" t="s">
        <v>307</v>
      </c>
      <c r="D1725" s="1561" t="s">
        <v>781</v>
      </c>
    </row>
    <row r="1726" spans="3:4">
      <c r="C1726" s="1557" t="s">
        <v>307</v>
      </c>
      <c r="D1726" s="1561" t="s">
        <v>778</v>
      </c>
    </row>
    <row r="1727" spans="3:4">
      <c r="C1727" s="1557" t="s">
        <v>307</v>
      </c>
      <c r="D1727" s="1561" t="s">
        <v>775</v>
      </c>
    </row>
    <row r="1728" spans="3:4">
      <c r="C1728" s="1557" t="s">
        <v>307</v>
      </c>
      <c r="D1728" s="1561" t="s">
        <v>113</v>
      </c>
    </row>
    <row r="1729" spans="3:4">
      <c r="C1729" s="1557" t="s">
        <v>307</v>
      </c>
      <c r="D1729" s="1561" t="s">
        <v>773</v>
      </c>
    </row>
    <row r="1730" spans="3:4">
      <c r="C1730" s="1557" t="s">
        <v>307</v>
      </c>
      <c r="D1730" s="1561" t="s">
        <v>769</v>
      </c>
    </row>
    <row r="1731" spans="3:4">
      <c r="C1731" s="1557" t="s">
        <v>307</v>
      </c>
      <c r="D1731" s="1561" t="s">
        <v>766</v>
      </c>
    </row>
    <row r="1732" spans="3:4">
      <c r="C1732" s="1557" t="s">
        <v>307</v>
      </c>
      <c r="D1732" s="1561" t="s">
        <v>236</v>
      </c>
    </row>
    <row r="1733" spans="3:4">
      <c r="C1733" s="1557" t="s">
        <v>307</v>
      </c>
      <c r="D1733" s="1561" t="s">
        <v>760</v>
      </c>
    </row>
    <row r="1734" spans="3:4">
      <c r="C1734" s="1557" t="s">
        <v>307</v>
      </c>
      <c r="D1734" s="1561" t="s">
        <v>413</v>
      </c>
    </row>
    <row r="1735" spans="3:4">
      <c r="C1735" s="1557" t="s">
        <v>307</v>
      </c>
      <c r="D1735" s="1561" t="s">
        <v>624</v>
      </c>
    </row>
    <row r="1736" spans="3:4">
      <c r="C1736" s="1557" t="s">
        <v>307</v>
      </c>
      <c r="D1736" s="1561" t="s">
        <v>211</v>
      </c>
    </row>
    <row r="1737" spans="3:4">
      <c r="C1737" s="1557" t="s">
        <v>307</v>
      </c>
      <c r="D1737" s="1561" t="s">
        <v>246</v>
      </c>
    </row>
    <row r="1738" spans="3:4">
      <c r="C1738" s="1557" t="s">
        <v>307</v>
      </c>
      <c r="D1738" s="1561" t="s">
        <v>137</v>
      </c>
    </row>
    <row r="1739" spans="3:4">
      <c r="C1739" s="1557" t="s">
        <v>307</v>
      </c>
      <c r="D1739" s="1561" t="s">
        <v>758</v>
      </c>
    </row>
    <row r="1740" spans="3:4">
      <c r="C1740" s="1557" t="s">
        <v>307</v>
      </c>
      <c r="D1740" s="1561" t="s">
        <v>755</v>
      </c>
    </row>
    <row r="1741" spans="3:4">
      <c r="C1741" s="1557" t="s">
        <v>307</v>
      </c>
      <c r="D1741" s="1561" t="s">
        <v>301</v>
      </c>
    </row>
    <row r="1742" spans="3:4">
      <c r="C1742" s="1557" t="s">
        <v>307</v>
      </c>
      <c r="D1742" s="1561" t="s">
        <v>346</v>
      </c>
    </row>
    <row r="1743" spans="3:4">
      <c r="C1743" s="1557" t="s">
        <v>307</v>
      </c>
      <c r="D1743" s="1561" t="s">
        <v>690</v>
      </c>
    </row>
    <row r="1744" spans="3:4">
      <c r="C1744" s="1557" t="s">
        <v>307</v>
      </c>
      <c r="D1744" s="1561" t="s">
        <v>754</v>
      </c>
    </row>
    <row r="1745" spans="3:4">
      <c r="C1745" s="1557" t="s">
        <v>307</v>
      </c>
      <c r="D1745" s="1561" t="s">
        <v>753</v>
      </c>
    </row>
    <row r="1746" spans="3:4">
      <c r="C1746" s="1557" t="s">
        <v>307</v>
      </c>
      <c r="D1746" s="1561" t="s">
        <v>377</v>
      </c>
    </row>
    <row r="1747" spans="3:4">
      <c r="C1747" s="1557" t="s">
        <v>307</v>
      </c>
      <c r="D1747" s="1561" t="s">
        <v>750</v>
      </c>
    </row>
    <row r="1748" spans="3:4">
      <c r="C1748" s="1557" t="s">
        <v>307</v>
      </c>
      <c r="D1748" s="1561" t="s">
        <v>746</v>
      </c>
    </row>
    <row r="1749" spans="3:4" ht="14.25">
      <c r="C1749" s="1558" t="s">
        <v>307</v>
      </c>
      <c r="D1749" s="1562" t="s">
        <v>742</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2024-03-27T07:11:40Z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2024-03-27T07:11:40Z</vt:filetime>
  </property>
</Properties>
</file>